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66925"/>
  <mc:AlternateContent xmlns:mc="http://schemas.openxmlformats.org/markup-compatibility/2006">
    <mc:Choice Requires="x15">
      <x15ac:absPath xmlns:x15ac="http://schemas.microsoft.com/office/spreadsheetml/2010/11/ac" url="https://thehrbs-my.sharepoint.com/personal/j_chudasama_hrbs_co_uk/Documents/"/>
    </mc:Choice>
  </mc:AlternateContent>
  <xr:revisionPtr revIDLastSave="16" documentId="8_{1DFD4FFD-EC5B-4B93-820F-83A2611A8406}" xr6:coauthVersionLast="47" xr6:coauthVersionMax="47" xr10:uidLastSave="{67E4A301-3EA2-4170-9D94-CDDA6CED8FC4}"/>
  <workbookProtection workbookAlgorithmName="SHA-512" workbookHashValue="RuMOSXVusfrHu6ZZUUrvQKmHJdYmvNRP503EprmC/p5lq2m34l9gQArAIIYrBxBHjuNSCMuYt+nxVzKDD3QsmA==" workbookSaltValue="kmrQFKGV2EWdqlwDMz/q2Q==" workbookSpinCount="100000" lockStructure="1"/>
  <bookViews>
    <workbookView xWindow="-120" yWindow="-120" windowWidth="29040" windowHeight="15720" tabRatio="714" firstSheet="4" activeTab="4" xr2:uid="{960BFB27-CA9E-4CCE-B6CB-6416EAA0CB76}"/>
  </bookViews>
  <sheets>
    <sheet name="Summary Details" sheetId="14" state="hidden" r:id="rId1"/>
    <sheet name="Detailed Description" sheetId="15" state="hidden" r:id="rId2"/>
    <sheet name="Version History" sheetId="5" state="hidden" r:id="rId3"/>
    <sheet name="Enquiry BTL" sheetId="7" state="hidden" r:id="rId4"/>
    <sheet name="UW Calculator" sheetId="12" r:id="rId5"/>
    <sheet name="Tax Calculator" sheetId="13" state="hidden" r:id="rId6"/>
    <sheet name="BTL Calc" sheetId="8" state="hidden" r:id="rId7"/>
    <sheet name="ONS" sheetId="2" state="hidden" r:id="rId8"/>
    <sheet name="Council Tax" sheetId="3" state="hidden" r:id="rId9"/>
    <sheet name="Lists" sheetId="4" state="hidden" r:id="rId10"/>
  </sheets>
  <externalReferences>
    <externalReference r:id="rId11"/>
    <externalReference r:id="rId12"/>
    <externalReference r:id="rId13"/>
  </externalReferences>
  <definedNames>
    <definedName name="_xlnm._FilterDatabase" localSheetId="8" hidden="1">'Council Tax'!$B$16:$K$25</definedName>
    <definedName name="_xleta.SIGN" hidden="1" xlm="1">#NAME?</definedName>
    <definedName name="app_type" localSheetId="5">#REF!</definedName>
    <definedName name="app_type">Lists!$B$8:$B$10</definedName>
    <definedName name="Area">#REF!</definedName>
    <definedName name="Council_tax_bands" localSheetId="5">#REF!</definedName>
    <definedName name="Council_tax_bands">Lists!$B$25:$B$32</definedName>
    <definedName name="Council_tax_bands_1" localSheetId="5">#REF!</definedName>
    <definedName name="Council_tax_bands_1">Lists!$B$25:$B$33</definedName>
    <definedName name="council_tax_discount" localSheetId="5">#REF!</definedName>
    <definedName name="council_tax_discount">Lists!$E$25:$E$26</definedName>
    <definedName name="current_prod_2">#REF!</definedName>
    <definedName name="Current_product">#REF!</definedName>
    <definedName name="Department">#REF!</definedName>
    <definedName name="Entity">'[1]Standing Data'!#REF!</definedName>
    <definedName name="FirstBitOfPostcode" localSheetId="9">#REF!</definedName>
    <definedName name="FirstBitOfPostcode">#REF!</definedName>
    <definedName name="Household" localSheetId="5">#REF!</definedName>
    <definedName name="Household">Lists!$B$50:$B$58</definedName>
    <definedName name="Household1">#REF!</definedName>
    <definedName name="Households_Number">#REF!</definedName>
    <definedName name="LengthOfPostcodeString" localSheetId="9">#REF!</definedName>
    <definedName name="LengthOfPostcodeString">#REF!</definedName>
    <definedName name="MIG">'[1]Standing Data'!$A$18:$A$20</definedName>
    <definedName name="Number_applicants">#REF!</definedName>
    <definedName name="NumberOfLettersInPostcodeDistrict" localSheetId="9">#REF!</definedName>
    <definedName name="NumberOfLettersInPostcodeDistrict">#REF!</definedName>
    <definedName name="PositionOfLastNumberInPostcodeString" localSheetId="9">#REF!</definedName>
    <definedName name="PositionOfLastNumberInPostcodeString">#REF!</definedName>
    <definedName name="PostcodeArea" localSheetId="9">#REF!</definedName>
    <definedName name="PostcodeArea">#REF!</definedName>
    <definedName name="PostcodeDistrict" localSheetId="9">#REF!</definedName>
    <definedName name="PostcodeDistrict">#REF!</definedName>
    <definedName name="PostcodeFormatted" localSheetId="9">#REF!</definedName>
    <definedName name="PostcodeFormatted">#REF!</definedName>
    <definedName name="PostcodeNoSpaces" localSheetId="9">#REF!</definedName>
    <definedName name="PostcodeNoSpaces">#REF!</definedName>
    <definedName name="PostcodeSector" localSheetId="9">#REF!</definedName>
    <definedName name="PostcodeSector">#REF!</definedName>
    <definedName name="_xlnm.Print_Area" localSheetId="6">'BTL Calc'!$A$1:$I$35</definedName>
    <definedName name="_xlnm.Print_Area" localSheetId="3">'Enquiry BTL'!$A$1:$AJ$120</definedName>
    <definedName name="_xlnm.Print_Area" localSheetId="4">'UW Calculator'!$A$1:$S$34</definedName>
    <definedName name="Prodcut_Length2" localSheetId="5">'[2]Mortgage Repayments (E)'!$M$10:$M$12</definedName>
    <definedName name="Prodcut_Length2">'[3]Mortgage Repayments (E)'!$M$10:$M$12</definedName>
    <definedName name="product_length" localSheetId="5">'[2]Mortgage Repayments (UW)'!$M$10:$M$12</definedName>
    <definedName name="product_length">'[3]Mortgage Repayments (UW)'!$M$10:$M$12</definedName>
    <definedName name="Products1">#REF!</definedName>
    <definedName name="Ratetype">'[1]Standing Data'!$A$6:$A$8</definedName>
    <definedName name="Region">Lists!$B$34:$B$44</definedName>
    <definedName name="repayment_type" localSheetId="5">'[2]Mortgage Repayments (UW)'!$M$5:$M$7</definedName>
    <definedName name="repayment_type">#REF!</definedName>
    <definedName name="review" localSheetId="5">#REF!</definedName>
    <definedName name="review">Lists!$E$25:$E$27</definedName>
    <definedName name="RowMatchForSector" localSheetId="3">#REF!</definedName>
    <definedName name="RowMatchForSector" localSheetId="9">#REF!</definedName>
    <definedName name="RowMatchForSector">#REF!</definedName>
    <definedName name="SecondBitOfPostcode" localSheetId="9">#REF!</definedName>
    <definedName name="SecondBitOfPostcode">#REF!</definedName>
    <definedName name="Stuff" localSheetId="3">#REF!</definedName>
    <definedName name="Stuff" localSheetId="9">#REF!</definedName>
    <definedName name="Stuff">#REF!</definedName>
    <definedName name="TALO6" localSheetId="5">'[2]Affordability Calculator'!$C$51</definedName>
    <definedName name="TALO6">#REF!</definedName>
    <definedName name="Team_Leader_Approved" localSheetId="5">#REF!</definedName>
    <definedName name="Team_Leader_Approved">Lists!$B$20:$B$21</definedName>
    <definedName name="YN">#REF!</definedName>
    <definedName name="Z_0C762E80_EE8B_4405_B1DD_B3A926628697_.wvu.FilterData" localSheetId="8" hidden="1">'Council Tax'!$B$16:$K$25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4" i="12" l="1"/>
  <c r="M3" i="12"/>
  <c r="N7" i="12"/>
  <c r="K17" i="3"/>
  <c r="K18" i="3"/>
  <c r="K19" i="3"/>
  <c r="K20" i="3"/>
  <c r="K21" i="3"/>
  <c r="K22" i="3"/>
  <c r="K23" i="3"/>
  <c r="K24" i="3"/>
  <c r="K25" i="3"/>
  <c r="K26" i="3"/>
  <c r="K27" i="3"/>
  <c r="H14" i="12"/>
  <c r="I14" i="12" s="1"/>
  <c r="J14" i="12" s="1"/>
  <c r="H15" i="12"/>
  <c r="I15" i="12" s="1"/>
  <c r="J15" i="12" s="1"/>
  <c r="H16" i="12"/>
  <c r="I16" i="12" s="1"/>
  <c r="J16" i="12" s="1"/>
  <c r="H17" i="12"/>
  <c r="I17" i="12" s="1"/>
  <c r="J17" i="12" s="1"/>
  <c r="H18" i="12"/>
  <c r="I18" i="12" s="1"/>
  <c r="J18" i="12" s="1"/>
  <c r="H19" i="12"/>
  <c r="I19" i="12" s="1"/>
  <c r="J19" i="12" s="1"/>
  <c r="H20" i="12"/>
  <c r="I20" i="12" s="1"/>
  <c r="J20" i="12" s="1"/>
  <c r="H21" i="12"/>
  <c r="I21" i="12" s="1"/>
  <c r="J21" i="12" s="1"/>
  <c r="H22" i="12"/>
  <c r="I22" i="12" s="1"/>
  <c r="J22" i="12" s="1"/>
  <c r="H23" i="12"/>
  <c r="I23" i="12" s="1"/>
  <c r="J23" i="12" s="1"/>
  <c r="H24" i="12"/>
  <c r="I24" i="12" s="1"/>
  <c r="J24" i="12" s="1"/>
  <c r="H25" i="12"/>
  <c r="I25" i="12" s="1"/>
  <c r="J25" i="12" s="1"/>
  <c r="H26" i="12"/>
  <c r="I26" i="12" s="1"/>
  <c r="J26" i="12" s="1"/>
  <c r="H27" i="12"/>
  <c r="I27" i="12" s="1"/>
  <c r="J27" i="12" s="1"/>
  <c r="H28" i="12"/>
  <c r="I28" i="12" s="1"/>
  <c r="J28" i="12" s="1"/>
  <c r="H29" i="12"/>
  <c r="I29" i="12" s="1"/>
  <c r="J29" i="12" s="1"/>
  <c r="H30" i="12"/>
  <c r="I30" i="12" s="1"/>
  <c r="J30" i="12" s="1"/>
  <c r="H31" i="12"/>
  <c r="I31" i="12" s="1"/>
  <c r="J31" i="12" s="1"/>
  <c r="H32" i="12"/>
  <c r="I32" i="12" s="1"/>
  <c r="J32" i="12" s="1"/>
  <c r="H33" i="12"/>
  <c r="I33" i="12" s="1"/>
  <c r="J33" i="12" s="1"/>
  <c r="H13" i="12"/>
  <c r="I13" i="12" s="1"/>
  <c r="J13" i="12" s="1"/>
  <c r="M6" i="12" s="1"/>
  <c r="F14" i="12"/>
  <c r="F15" i="12"/>
  <c r="F16" i="12"/>
  <c r="F17" i="12"/>
  <c r="F18" i="12"/>
  <c r="F19" i="12"/>
  <c r="F20" i="12"/>
  <c r="F21" i="12"/>
  <c r="F22" i="12"/>
  <c r="F23" i="12"/>
  <c r="F24" i="12"/>
  <c r="F25" i="12"/>
  <c r="F26" i="12"/>
  <c r="F27" i="12"/>
  <c r="F28" i="12"/>
  <c r="F29" i="12"/>
  <c r="F30" i="12"/>
  <c r="F31" i="12"/>
  <c r="F32" i="12"/>
  <c r="F33" i="12"/>
  <c r="U76" i="7"/>
  <c r="V76" i="7" s="1"/>
  <c r="U77" i="7"/>
  <c r="V77" i="7" s="1"/>
  <c r="U78" i="7"/>
  <c r="V78" i="7" s="1"/>
  <c r="U79" i="7"/>
  <c r="V79" i="7" s="1"/>
  <c r="U80" i="7"/>
  <c r="V80" i="7" s="1"/>
  <c r="U81" i="7"/>
  <c r="V81" i="7" s="1"/>
  <c r="U82" i="7"/>
  <c r="V82" i="7" s="1"/>
  <c r="U83" i="7"/>
  <c r="V83" i="7" s="1"/>
  <c r="U84" i="7"/>
  <c r="V84" i="7" s="1"/>
  <c r="U85" i="7"/>
  <c r="V85" i="7" s="1"/>
  <c r="U86" i="7"/>
  <c r="V86" i="7" s="1"/>
  <c r="U87" i="7"/>
  <c r="V87" i="7" s="1"/>
  <c r="U88" i="7"/>
  <c r="V88" i="7" s="1"/>
  <c r="U89" i="7"/>
  <c r="V89" i="7" s="1"/>
  <c r="U90" i="7"/>
  <c r="V90" i="7" s="1"/>
  <c r="U91" i="7"/>
  <c r="V91" i="7" s="1"/>
  <c r="U92" i="7"/>
  <c r="V92" i="7" s="1"/>
  <c r="U93" i="7"/>
  <c r="V93" i="7" s="1"/>
  <c r="U94" i="7"/>
  <c r="V94" i="7" s="1"/>
  <c r="U75" i="7"/>
  <c r="V75" i="7" s="1"/>
  <c r="M96" i="7"/>
  <c r="H96" i="7"/>
  <c r="D96" i="7"/>
  <c r="F26" i="8"/>
  <c r="N5" i="12"/>
  <c r="N3" i="12"/>
  <c r="M8" i="12"/>
  <c r="O8" i="12" s="1"/>
  <c r="M9" i="12"/>
  <c r="O9" i="12" s="1"/>
  <c r="M5" i="12" l="1"/>
  <c r="M7" i="12"/>
  <c r="O7" i="12" s="1"/>
  <c r="V96" i="7"/>
  <c r="F27" i="8" s="1"/>
  <c r="D98" i="7"/>
  <c r="A1" i="15"/>
  <c r="M25" i="12"/>
  <c r="T37" i="13" l="1"/>
  <c r="O37" i="13"/>
  <c r="J37" i="13"/>
  <c r="E37" i="13"/>
  <c r="S34" i="13"/>
  <c r="N34" i="13"/>
  <c r="I34" i="13"/>
  <c r="D34" i="13"/>
  <c r="S33" i="13"/>
  <c r="R33" i="13"/>
  <c r="N33" i="13"/>
  <c r="M33" i="13"/>
  <c r="I33" i="13"/>
  <c r="H33" i="13"/>
  <c r="D33" i="13"/>
  <c r="C33" i="13"/>
  <c r="S32" i="13"/>
  <c r="R32" i="13"/>
  <c r="N32" i="13"/>
  <c r="M32" i="13"/>
  <c r="I32" i="13"/>
  <c r="H32" i="13"/>
  <c r="D32" i="13"/>
  <c r="C32" i="13"/>
  <c r="S29" i="13"/>
  <c r="N29" i="13"/>
  <c r="I29" i="13"/>
  <c r="D29" i="13"/>
  <c r="S28" i="13"/>
  <c r="R28" i="13"/>
  <c r="N28" i="13"/>
  <c r="M28" i="13"/>
  <c r="I28" i="13"/>
  <c r="H28" i="13"/>
  <c r="D28" i="13"/>
  <c r="C28" i="13"/>
  <c r="S27" i="13"/>
  <c r="N27" i="13"/>
  <c r="I27" i="13"/>
  <c r="D27" i="13"/>
  <c r="S26" i="13"/>
  <c r="N26" i="13"/>
  <c r="I26" i="13"/>
  <c r="D26" i="13"/>
  <c r="S25" i="13"/>
  <c r="N25" i="13"/>
  <c r="I25" i="13"/>
  <c r="D25" i="13"/>
  <c r="S24" i="13"/>
  <c r="N24" i="13"/>
  <c r="I24" i="13"/>
  <c r="D24" i="13"/>
  <c r="S23" i="13"/>
  <c r="N23" i="13"/>
  <c r="I23" i="13"/>
  <c r="D23" i="13"/>
  <c r="S20" i="13"/>
  <c r="N20" i="13"/>
  <c r="I20" i="13"/>
  <c r="D20" i="13"/>
  <c r="S19" i="13"/>
  <c r="R19" i="13"/>
  <c r="N19" i="13"/>
  <c r="M19" i="13"/>
  <c r="I19" i="13"/>
  <c r="H19" i="13"/>
  <c r="D19" i="13"/>
  <c r="C19" i="13"/>
  <c r="S18" i="13"/>
  <c r="N18" i="13"/>
  <c r="I18" i="13"/>
  <c r="D18" i="13"/>
  <c r="S17" i="13"/>
  <c r="N17" i="13"/>
  <c r="I17" i="13"/>
  <c r="D17" i="13"/>
  <c r="X44" i="7" l="1"/>
  <c r="T13" i="13" s="1"/>
  <c r="X41" i="7"/>
  <c r="O13" i="13" s="1"/>
  <c r="X38" i="7"/>
  <c r="J13" i="13" s="1"/>
  <c r="X35" i="7"/>
  <c r="E13" i="13" s="1"/>
  <c r="H17" i="13" l="1"/>
  <c r="J17" i="13" s="1"/>
  <c r="J20" i="13"/>
  <c r="J14" i="13"/>
  <c r="J29" i="13"/>
  <c r="O14" i="13"/>
  <c r="O29" i="13"/>
  <c r="M17" i="13"/>
  <c r="O17" i="13" s="1"/>
  <c r="O20" i="13"/>
  <c r="C17" i="13"/>
  <c r="E14" i="13"/>
  <c r="E20" i="13"/>
  <c r="E29" i="13"/>
  <c r="T14" i="13"/>
  <c r="T20" i="13"/>
  <c r="R17" i="13"/>
  <c r="T29" i="13"/>
  <c r="M30" i="12"/>
  <c r="M33" i="12" s="1"/>
  <c r="O3" i="12"/>
  <c r="F13" i="12"/>
  <c r="O4" i="12"/>
  <c r="R23" i="13" l="1"/>
  <c r="T23" i="13" s="1"/>
  <c r="R18" i="13"/>
  <c r="T19" i="13" s="1"/>
  <c r="M23" i="13"/>
  <c r="M18" i="13"/>
  <c r="H23" i="13"/>
  <c r="H18" i="13"/>
  <c r="C23" i="13"/>
  <c r="E23" i="13" s="1"/>
  <c r="C18" i="13"/>
  <c r="E19" i="13" s="1"/>
  <c r="T17" i="13"/>
  <c r="E17" i="13"/>
  <c r="T32" i="13"/>
  <c r="T34" i="13"/>
  <c r="T33" i="13"/>
  <c r="O32" i="13"/>
  <c r="O34" i="13"/>
  <c r="O33" i="13"/>
  <c r="E33" i="13"/>
  <c r="E32" i="13"/>
  <c r="E34" i="13"/>
  <c r="J32" i="13"/>
  <c r="J34" i="13"/>
  <c r="J33" i="13"/>
  <c r="F3" i="8"/>
  <c r="F5" i="8"/>
  <c r="F6" i="8"/>
  <c r="F7" i="8"/>
  <c r="F8" i="8"/>
  <c r="F19" i="8"/>
  <c r="F20" i="8"/>
  <c r="F21" i="8"/>
  <c r="F22" i="8"/>
  <c r="F24" i="8" s="1"/>
  <c r="F23" i="8"/>
  <c r="P26" i="7"/>
  <c r="Y6" i="7" s="1"/>
  <c r="W27" i="7"/>
  <c r="U30" i="7"/>
  <c r="F9" i="8" l="1"/>
  <c r="T18" i="13"/>
  <c r="T21" i="13" s="1"/>
  <c r="E18" i="13"/>
  <c r="E21" i="13" s="1"/>
  <c r="R27" i="13"/>
  <c r="R24" i="13"/>
  <c r="T24" i="13" s="1"/>
  <c r="R26" i="13"/>
  <c r="R25" i="13"/>
  <c r="O18" i="13"/>
  <c r="O19" i="13"/>
  <c r="O23" i="13"/>
  <c r="M25" i="13"/>
  <c r="M24" i="13"/>
  <c r="O24" i="13" s="1"/>
  <c r="M27" i="13"/>
  <c r="M26" i="13"/>
  <c r="J19" i="13"/>
  <c r="J18" i="13"/>
  <c r="H27" i="13"/>
  <c r="H26" i="13"/>
  <c r="H25" i="13"/>
  <c r="H24" i="13"/>
  <c r="J24" i="13" s="1"/>
  <c r="J23" i="13"/>
  <c r="C26" i="13"/>
  <c r="C27" i="13"/>
  <c r="C25" i="13"/>
  <c r="C24" i="13"/>
  <c r="E24" i="13" s="1"/>
  <c r="O35" i="13"/>
  <c r="J35" i="13"/>
  <c r="E35" i="13"/>
  <c r="T35" i="13"/>
  <c r="F4" i="8"/>
  <c r="O6" i="12"/>
  <c r="O5" i="12"/>
  <c r="O10" i="12" s="1"/>
  <c r="W108" i="7"/>
  <c r="Y7" i="7" s="1"/>
  <c r="O26" i="13" l="1"/>
  <c r="T25" i="13"/>
  <c r="J21" i="13"/>
  <c r="F10" i="8"/>
  <c r="T27" i="7" s="1"/>
  <c r="F11" i="8"/>
  <c r="G30" i="7" s="1"/>
  <c r="F12" i="8"/>
  <c r="N30" i="7" s="1"/>
  <c r="J25" i="13"/>
  <c r="T27" i="13"/>
  <c r="T28" i="13"/>
  <c r="T26" i="13"/>
  <c r="O27" i="13"/>
  <c r="O28" i="13"/>
  <c r="O25" i="13"/>
  <c r="O21" i="13"/>
  <c r="J27" i="13"/>
  <c r="J28" i="13"/>
  <c r="J26" i="13"/>
  <c r="E25" i="13"/>
  <c r="E27" i="13"/>
  <c r="E28" i="13"/>
  <c r="E26" i="13"/>
  <c r="O30" i="13" l="1"/>
  <c r="O38" i="13"/>
  <c r="F17" i="8" s="1"/>
  <c r="J30" i="13"/>
  <c r="J38" i="13" s="1"/>
  <c r="F16" i="8" s="1"/>
  <c r="T30" i="13"/>
  <c r="T38" i="13" s="1"/>
  <c r="F18" i="8" s="1"/>
  <c r="E30" i="13"/>
  <c r="E38" i="13" s="1"/>
  <c r="F15" i="8" s="1"/>
  <c r="F25" i="8" l="1"/>
  <c r="F28" i="8" s="1"/>
  <c r="F29" i="8" l="1"/>
  <c r="S108" i="7" l="1"/>
  <c r="C108" i="7" s="1"/>
  <c r="Y10" i="7" l="1"/>
</calcChain>
</file>

<file path=xl/sharedStrings.xml><?xml version="1.0" encoding="utf-8"?>
<sst xmlns="http://schemas.openxmlformats.org/spreadsheetml/2006/main" count="586" uniqueCount="336">
  <si>
    <t>Final Result</t>
  </si>
  <si>
    <t>Final Income Figure for assessment</t>
  </si>
  <si>
    <t>Stressed portfolio figure</t>
  </si>
  <si>
    <t>Stressed residential result</t>
  </si>
  <si>
    <t>Residential mortgage balance</t>
  </si>
  <si>
    <t>Net monthly income for assessment</t>
  </si>
  <si>
    <t>London</t>
  </si>
  <si>
    <t>Region of residential property</t>
  </si>
  <si>
    <t xml:space="preserve">TOTAL overdraft, store &amp; credit card balances outstanding  </t>
  </si>
  <si>
    <t>Stressed monthly payment (£)</t>
  </si>
  <si>
    <t>Rental income (monthly £)</t>
  </si>
  <si>
    <t>Amount of loan (£)</t>
  </si>
  <si>
    <t>Buy-to-let Calculator</t>
  </si>
  <si>
    <t>ONS Table A33/A35 Monthly expenditure</t>
  </si>
  <si>
    <t>North East</t>
  </si>
  <si>
    <t>North West</t>
  </si>
  <si>
    <t>Yorkshire &amp; the Humber</t>
  </si>
  <si>
    <t>East Midlands</t>
  </si>
  <si>
    <t>West Midlands</t>
  </si>
  <si>
    <t>East England</t>
  </si>
  <si>
    <t>South East</t>
  </si>
  <si>
    <t>South West</t>
  </si>
  <si>
    <t>Wales</t>
  </si>
  <si>
    <t>Total Monthy Household Expenditure</t>
  </si>
  <si>
    <t>Annual</t>
  </si>
  <si>
    <t>Region</t>
  </si>
  <si>
    <t>D</t>
  </si>
  <si>
    <t>LONDON</t>
  </si>
  <si>
    <t>Yes</t>
  </si>
  <si>
    <t>Before tax</t>
  </si>
  <si>
    <t>After tax and deductions</t>
  </si>
  <si>
    <t>Residential</t>
  </si>
  <si>
    <t>Buy to Let</t>
  </si>
  <si>
    <t>Capital Repayment</t>
  </si>
  <si>
    <t>Interest only</t>
  </si>
  <si>
    <t>Part capital repayment/Part interest only</t>
  </si>
  <si>
    <t>Approved</t>
  </si>
  <si>
    <t>Additional information required</t>
  </si>
  <si>
    <t>No</t>
  </si>
  <si>
    <t>Yorkshire &amp; The Humber</t>
  </si>
  <si>
    <t>Household</t>
  </si>
  <si>
    <t>Weighting</t>
  </si>
  <si>
    <t>One adult one child</t>
  </si>
  <si>
    <t>One adult two or more children</t>
  </si>
  <si>
    <t>Two Adults one child</t>
  </si>
  <si>
    <t>Two adults two children</t>
  </si>
  <si>
    <t>Two adults three or more children</t>
  </si>
  <si>
    <t>Three or more adults without children</t>
  </si>
  <si>
    <t>Three or more adults with children</t>
  </si>
  <si>
    <t>One adult</t>
  </si>
  <si>
    <t>Two adults</t>
  </si>
  <si>
    <t>Less expenditure by region (ONS)</t>
  </si>
  <si>
    <t>Is this a 5 year Fixed Rate product?</t>
  </si>
  <si>
    <t>Residential mortgage monthly payment</t>
  </si>
  <si>
    <t>Maximum Loan Based On Rental</t>
  </si>
  <si>
    <t>Other Committed Expenditure</t>
  </si>
  <si>
    <t>Monthly loan/HP/lease payments</t>
  </si>
  <si>
    <t>Children</t>
  </si>
  <si>
    <t>Date</t>
  </si>
  <si>
    <t>Change History</t>
  </si>
  <si>
    <t>Version Number</t>
  </si>
  <si>
    <t>Max Loan Macro Added</t>
  </si>
  <si>
    <t>Updated ONS</t>
  </si>
  <si>
    <t>Updated advance limits</t>
  </si>
  <si>
    <t>Stress Rate</t>
  </si>
  <si>
    <t>Stress at higher of either, 2% above payrate or 5.5%</t>
  </si>
  <si>
    <t>Basic rate tax payer?</t>
  </si>
  <si>
    <t>Removed transitional rules, basic rate tax payer now at 125% and higher of either 2% above payrate or 5.5%</t>
  </si>
  <si>
    <t>Date:</t>
  </si>
  <si>
    <t>Result:</t>
  </si>
  <si>
    <t>Comments from committee</t>
  </si>
  <si>
    <t>Other info</t>
  </si>
  <si>
    <t>LTI:</t>
  </si>
  <si>
    <t>Net free pay £</t>
  </si>
  <si>
    <t>Pass</t>
  </si>
  <si>
    <t>Other Expenditure £</t>
  </si>
  <si>
    <t>Child Commitments £</t>
  </si>
  <si>
    <t>Loans total outstanding £</t>
  </si>
  <si>
    <t>Loans &amp; HP per month £</t>
  </si>
  <si>
    <t>Credit card &amp; Overdraft total outstanding £</t>
  </si>
  <si>
    <t>Credit</t>
  </si>
  <si>
    <t>Residential outstanding balance £</t>
  </si>
  <si>
    <t>Residential monthly £</t>
  </si>
  <si>
    <t>Resi</t>
  </si>
  <si>
    <t>Details:</t>
  </si>
  <si>
    <t>App 4 annual £</t>
  </si>
  <si>
    <t>App 3 annual £</t>
  </si>
  <si>
    <t>App 2 annual £</t>
  </si>
  <si>
    <t>App 1 annual £</t>
  </si>
  <si>
    <t>Other Income - only enter what is taken for afford (i.e. 50% of second job)</t>
  </si>
  <si>
    <t>Other</t>
  </si>
  <si>
    <t>Notes:</t>
  </si>
  <si>
    <t>Average £</t>
  </si>
  <si>
    <t>£</t>
  </si>
  <si>
    <t>Land and Prop £</t>
  </si>
  <si>
    <t>Dividends £</t>
  </si>
  <si>
    <t>Salary £</t>
  </si>
  <si>
    <t>App 4</t>
  </si>
  <si>
    <t>App 3</t>
  </si>
  <si>
    <t>App 2</t>
  </si>
  <si>
    <t xml:space="preserve">App 1 </t>
  </si>
  <si>
    <t>Year ending:</t>
  </si>
  <si>
    <t>Type of Business(es):</t>
  </si>
  <si>
    <t>Self Employed</t>
  </si>
  <si>
    <t>Furlough/Grants/Impact - Must be completed</t>
  </si>
  <si>
    <t>Covid</t>
  </si>
  <si>
    <t>Regular overtime + bonuses £</t>
  </si>
  <si>
    <t>100% allowances £</t>
  </si>
  <si>
    <t>Basic £</t>
  </si>
  <si>
    <t>Mths</t>
  </si>
  <si>
    <t>Yrs</t>
  </si>
  <si>
    <t>Time in role:</t>
  </si>
  <si>
    <t>Title:</t>
  </si>
  <si>
    <t>Employed</t>
  </si>
  <si>
    <t>Repayment (I/O):</t>
  </si>
  <si>
    <t>Rental Shortfall £:</t>
  </si>
  <si>
    <t>Max loan on rental £:</t>
  </si>
  <si>
    <t>Deposit:</t>
  </si>
  <si>
    <t>Reason:</t>
  </si>
  <si>
    <t>Capital Raising £</t>
  </si>
  <si>
    <t>Unstressed:</t>
  </si>
  <si>
    <t>Rental £</t>
  </si>
  <si>
    <t>%</t>
  </si>
  <si>
    <t>Pay rate:</t>
  </si>
  <si>
    <t>5 year fixed:</t>
  </si>
  <si>
    <t>Type:</t>
  </si>
  <si>
    <t>LTV:</t>
  </si>
  <si>
    <t>Value £</t>
  </si>
  <si>
    <t>Loan £</t>
  </si>
  <si>
    <t>Loan</t>
  </si>
  <si>
    <t>Consess Purchase:</t>
  </si>
  <si>
    <t>Ground Rent RPI:</t>
  </si>
  <si>
    <t>Occupants:</t>
  </si>
  <si>
    <t>Management company:</t>
  </si>
  <si>
    <t>years</t>
  </si>
  <si>
    <t>Lease:</t>
  </si>
  <si>
    <t>Floor:</t>
  </si>
  <si>
    <t>Storeys:</t>
  </si>
  <si>
    <t>Property Type:</t>
  </si>
  <si>
    <t>App Location:</t>
  </si>
  <si>
    <t>Region if not known:</t>
  </si>
  <si>
    <t>Post Code:</t>
  </si>
  <si>
    <t>Property</t>
  </si>
  <si>
    <t>Details if any:</t>
  </si>
  <si>
    <t>Credit History:</t>
  </si>
  <si>
    <t>Term:</t>
  </si>
  <si>
    <t>Age:</t>
  </si>
  <si>
    <t>Surnames:</t>
  </si>
  <si>
    <t>Apps</t>
  </si>
  <si>
    <t>Company:</t>
  </si>
  <si>
    <t>Case Owner:</t>
  </si>
  <si>
    <t>Broker Name:</t>
  </si>
  <si>
    <t>Intro</t>
  </si>
  <si>
    <t>Prop:</t>
  </si>
  <si>
    <t>Afford:</t>
  </si>
  <si>
    <t>Credit:</t>
  </si>
  <si>
    <t>Pillars</t>
  </si>
  <si>
    <t>Reason for referral /area of non-compliance:</t>
  </si>
  <si>
    <t>Product Range:</t>
  </si>
  <si>
    <t>Buy to Let Referral Form</t>
  </si>
  <si>
    <t>Other Committed Expenditure (£ monthly)</t>
  </si>
  <si>
    <t>Monthly loan/HP/lease payments (£)</t>
  </si>
  <si>
    <t>Basic Rate Tax Payer?</t>
  </si>
  <si>
    <t>Higher Rate</t>
  </si>
  <si>
    <t>Added 5 year option</t>
  </si>
  <si>
    <t>Amended formula, so that subject property is stressed at pay rate for five year loans, when assessing gearing of portfolio</t>
  </si>
  <si>
    <t>Stress at higher of either, 2% above payrate or 5.5%, max number of rental properties increased from 10 to 20</t>
  </si>
  <si>
    <t>Removed requirement for 24 months landlord experience</t>
  </si>
  <si>
    <t>Portfolio</t>
  </si>
  <si>
    <t>UW</t>
  </si>
  <si>
    <t>Tab</t>
  </si>
  <si>
    <t>Stress at higher of either, 2% above payrate or 5.5%, Portfolio LTV increased from 70% to 75%</t>
  </si>
  <si>
    <t>Max number of rental properties increased from 10 to 20; removed requirement for 24 months landlord experience; self-supporting requirement on personal portfolio changed from 145% to 125% and combined Portfolio &amp; LTD Co. spreadsheets.</t>
  </si>
  <si>
    <t>Ltd Co.</t>
  </si>
  <si>
    <t>LTV</t>
  </si>
  <si>
    <t>Has any applicant acquired more than 3 BTL properties in the last 12 months?</t>
  </si>
  <si>
    <t>Product Rate</t>
  </si>
  <si>
    <t>Portfolio LTV</t>
  </si>
  <si>
    <t>Subject LTV</t>
  </si>
  <si>
    <t>Subject property</t>
  </si>
  <si>
    <t>Actual</t>
  </si>
  <si>
    <t>Property Valuation</t>
  </si>
  <si>
    <t>Overall</t>
  </si>
  <si>
    <t>Required</t>
  </si>
  <si>
    <t>Standard Resi (No MRC)</t>
  </si>
  <si>
    <t>Standard BTL (No MRC)</t>
  </si>
  <si>
    <t>Credit Flex</t>
  </si>
  <si>
    <t>Specialist Resi (MRC Referral)</t>
  </si>
  <si>
    <t>BTL Specialist (MRC Referral)</t>
  </si>
  <si>
    <t>JBSP</t>
  </si>
  <si>
    <t>Income Flex</t>
  </si>
  <si>
    <t>BTL JBSP</t>
  </si>
  <si>
    <t>BTL Non Owner</t>
  </si>
  <si>
    <t>BTL Top Slicing</t>
  </si>
  <si>
    <t>Ex-Pat</t>
  </si>
  <si>
    <t>LTD Company</t>
  </si>
  <si>
    <t>Green Further Advance</t>
  </si>
  <si>
    <t>Self Build (Arrears)</t>
  </si>
  <si>
    <t>Self Build (Advance)</t>
  </si>
  <si>
    <t>Custom Build (Arrears)</t>
  </si>
  <si>
    <t>Combined BTL calculators, updated BTL advance limits.</t>
  </si>
  <si>
    <t>Household occupancy composition</t>
  </si>
  <si>
    <t>Stressed residential result:</t>
  </si>
  <si>
    <t>TOP SLICING</t>
  </si>
  <si>
    <t>24-25</t>
  </si>
  <si>
    <t>Months</t>
  </si>
  <si>
    <t>ICR</t>
  </si>
  <si>
    <t>Payslip deductions; Pre-Tax £:</t>
  </si>
  <si>
    <t>, Post-Tax £:</t>
  </si>
  <si>
    <r>
      <t xml:space="preserve">Input </t>
    </r>
    <r>
      <rPr>
        <b/>
        <u/>
        <sz val="10"/>
        <color rgb="FFFF0000"/>
        <rFont val="Calibri"/>
        <family val="2"/>
        <scheme val="minor"/>
      </rPr>
      <t>ANNUAL</t>
    </r>
    <r>
      <rPr>
        <b/>
        <u/>
        <sz val="10"/>
        <color theme="1"/>
        <rFont val="Calibri"/>
        <family val="2"/>
        <scheme val="minor"/>
      </rPr>
      <t xml:space="preserve"> amounts below:</t>
    </r>
  </si>
  <si>
    <t>Updated council tax rates</t>
  </si>
  <si>
    <t>Enquiry BTL</t>
  </si>
  <si>
    <t>Split payslip deductions into pre &amp; post tax</t>
  </si>
  <si>
    <t>Updated national insurance rates in tax calculator tabs</t>
  </si>
  <si>
    <t>UW/Enquiry BTL</t>
  </si>
  <si>
    <t>Residential stress amended from 3% to 1%</t>
  </si>
  <si>
    <t>Minimum ICR amended to 100%</t>
  </si>
  <si>
    <t>Min subject property ICR amended from 125% to 100%</t>
  </si>
  <si>
    <t>Added top slicing to cover shortfall between 100% &amp; 125% for ltd company subject property</t>
  </si>
  <si>
    <t>All</t>
  </si>
  <si>
    <t>Portfolio ICR amended from 1.45 to either 1.25/1.45 depending on tax status, as well as the stress rate from 5.5% to higher of either 2% above payrate or 5.5%</t>
  </si>
  <si>
    <t>Adjusted the additional rate tax band from £150,000 to £125,140.</t>
  </si>
  <si>
    <t>Scotland:</t>
  </si>
  <si>
    <t>Income Tax (England)</t>
  </si>
  <si>
    <t>Income Tax (Scotland)</t>
  </si>
  <si>
    <t>Band</t>
  </si>
  <si>
    <t>Upper Limit</t>
  </si>
  <si>
    <t>Rate</t>
  </si>
  <si>
    <t>National Insurance</t>
  </si>
  <si>
    <t>Personal Allowance</t>
  </si>
  <si>
    <t>Basic Rate</t>
  </si>
  <si>
    <t>Starter rate</t>
  </si>
  <si>
    <t>Primary threshold</t>
  </si>
  <si>
    <t>Basic rate</t>
  </si>
  <si>
    <t>Upper earnings limit</t>
  </si>
  <si>
    <t>Additional Rate</t>
  </si>
  <si>
    <t>Intermediate rate</t>
  </si>
  <si>
    <t>Higher rate</t>
  </si>
  <si>
    <t>Advanced rate</t>
  </si>
  <si>
    <t>Top rate</t>
  </si>
  <si>
    <t>Applicant 1</t>
  </si>
  <si>
    <t>Applicant 2</t>
  </si>
  <si>
    <t>Applicant 3</t>
  </si>
  <si>
    <t>Applicant 4</t>
  </si>
  <si>
    <t>Gross Annual Income (After Deductions)</t>
  </si>
  <si>
    <t>Before Deductions</t>
  </si>
  <si>
    <t>Bands (England)</t>
  </si>
  <si>
    <t>Tax Amount</t>
  </si>
  <si>
    <t>Bands (Scotland)</t>
  </si>
  <si>
    <t>Location:</t>
  </si>
  <si>
    <t>Monthly Income:</t>
  </si>
  <si>
    <t>Scotland</t>
  </si>
  <si>
    <t>Added Scotland ONS, tax rates, council tax.</t>
  </si>
  <si>
    <t>App 1 Net Pay £</t>
  </si>
  <si>
    <t>App 2 Net Pay £</t>
  </si>
  <si>
    <t>App 3 Net Pay £</t>
  </si>
  <si>
    <t>App 4 Net Pay £</t>
  </si>
  <si>
    <t>HRBS Affordability Calculator - BTL</t>
  </si>
  <si>
    <t>Summary Details</t>
  </si>
  <si>
    <t xml:space="preserve">This model has been identified as a material model, as defined in the Model Risk Management Policy, and therefore follows the requirements of that Policy, as follows:
- Summary Details, Detailed Description and Version Control tabs are included in the spreadsheet and kept up-to-date;
- Write access to the spreadsheet is password protected;
- A minimum of 2 staff members are trained on how to use the model and are able to make amendments;
- All output from the model is subject to review by an independent person (cannot be the preparer); and
- Changes to the model are subject to review by an independent person (cannot be the person making changes).
</t>
  </si>
  <si>
    <t>Model name:</t>
  </si>
  <si>
    <t>Affordability Calculator</t>
  </si>
  <si>
    <t>Purpose of the model:</t>
  </si>
  <si>
    <t xml:space="preserve">This is the Society's affordability calculator used to understand how much customers are able to borrow based on set criteria and affordability.  </t>
  </si>
  <si>
    <t>Model Owner:</t>
  </si>
  <si>
    <t>Director of Lending</t>
  </si>
  <si>
    <t>Locations:</t>
  </si>
  <si>
    <t>F:\Shared reports\Calculators\BTL</t>
  </si>
  <si>
    <t>Staff trained on use / changes (main two):</t>
  </si>
  <si>
    <t>Finance Analyst - Product Pricing, Finance Manager - MI</t>
  </si>
  <si>
    <t>Staff notified of changes:</t>
  </si>
  <si>
    <t xml:space="preserve">Mortgage Sales &amp; Mortgage Underwriting Department (request changes) </t>
  </si>
  <si>
    <t>Committee approving material changes:</t>
  </si>
  <si>
    <t>Credit Committee / Board</t>
  </si>
  <si>
    <t>Changes to other policies / procedures required:</t>
  </si>
  <si>
    <t xml:space="preserve">Lending Policy </t>
  </si>
  <si>
    <t>Detailed Description</t>
  </si>
  <si>
    <t>Detailed description:</t>
  </si>
  <si>
    <t>This is the Society's affordability calculator, used for assessing BTL loan applications. Affordability is evaluated through an interest coverage calculation, which uses the actual rental income entered into the model. If the monthly rental income does not sufficiently cover the stressed monthly loan payment, making the loan non-self-supporting, personal income can be considered. However, the monthly rental income must at least cover the unstressed monthly loan payment.
The monthly loan payment is calculated based on the input criteria and stressed using the applicable stress rate for the product length and the applicant's income tax bracket. When considering personal affordability for loans that are not self-supporting, the ONS expenditure for the applicant's specific region and household occupancy is used, along with consideration of any background BTL portfolio properties and personal residential mortgages.</t>
  </si>
  <si>
    <r>
      <t xml:space="preserve">How to use the model </t>
    </r>
    <r>
      <rPr>
        <sz val="11"/>
        <rFont val="Arial"/>
        <family val="2"/>
      </rPr>
      <t>(if separate procedures are in place then just link to these)</t>
    </r>
    <r>
      <rPr>
        <b/>
        <sz val="11"/>
        <rFont val="Arial"/>
        <family val="2"/>
      </rPr>
      <t>:</t>
    </r>
  </si>
  <si>
    <t>How the model works:</t>
  </si>
  <si>
    <t xml:space="preserve">ONS expenditure data is stored on the "ONS" tab, using the postcode input into the model the region is found using the lookup table in the postcode summary tab, this region is then used to find the expenditure specific to that region on the ONS data tab, this is then multiplied by a weighting on the "Lists" tab, the weighting used is determined by the household occupancy input into the model. ONS expenditure is used when assessing affordability to find the applicant's net income where the loan is not self-supporting.
Mortgage repayments are calculated using inputs in the calculator and stress rates within the "Stress Rates" tab.
</t>
  </si>
  <si>
    <t>Key points to know/check when using:</t>
  </si>
  <si>
    <t xml:space="preserve">The key points to ensure are correct are as follows:
- Check the "Pass/Decline" boxes.
- Check the "Result" box and proceed to a full affordability check if necessary.
</t>
  </si>
  <si>
    <t>Key points to know/check when making changes:</t>
  </si>
  <si>
    <t>Stress rates are updated in the "Stress Rates" tab. Annually when ONS is updated, the ONS table in the "Data" tab is updated as are the household weightings on the same tab.</t>
  </si>
  <si>
    <t>Sources of information:</t>
  </si>
  <si>
    <t xml:space="preserve">The main sources of information that feed into the model are:
- ONS data
- Stress rates
</t>
  </si>
  <si>
    <t>Key assumptions and judgements made:</t>
  </si>
  <si>
    <t>Key outputs of the model:</t>
  </si>
  <si>
    <t xml:space="preserve">The key outputs of the model are:
- Pass/Decline - affordability outcome.
- Maximum loan based on rental income
</t>
  </si>
  <si>
    <t>Key controls within the model to ensure accuracy:</t>
  </si>
  <si>
    <t xml:space="preserve">The key controls within the model are:
- Protected cells
- Read only access for underwriters
- Reset macro
- Check cells, data validation
- Model compliance with the Model Risk Management Policy.
</t>
  </si>
  <si>
    <t>Key to colour coded cells within the model:</t>
  </si>
  <si>
    <t>Grey shading: Formulated cells</t>
  </si>
  <si>
    <t>No shading: Input cells</t>
  </si>
  <si>
    <t>Tax Calculator</t>
  </si>
  <si>
    <t>Scotland tax bands updated for 25/26</t>
  </si>
  <si>
    <t>Stressed Payment</t>
  </si>
  <si>
    <t>Is the application for a 5 year fixed product?</t>
  </si>
  <si>
    <t>Total mortgaged BTL properties (incl. subject &amp; company-owned)?</t>
  </si>
  <si>
    <t>Buy to Let Calculator</t>
  </si>
  <si>
    <t>Total properties</t>
  </si>
  <si>
    <t>Region of applicant's residential property</t>
  </si>
  <si>
    <t>Subject property ICR (including personal income)</t>
  </si>
  <si>
    <t>Portfolio ICR (excluding subject property)</t>
  </si>
  <si>
    <t>&gt;3 acquistions in last 12 months</t>
  </si>
  <si>
    <t>Select application type:</t>
  </si>
  <si>
    <t>Result</t>
  </si>
  <si>
    <r>
      <rPr>
        <b/>
        <sz val="8"/>
        <color theme="1"/>
        <rFont val="Arial"/>
        <family val="2"/>
      </rPr>
      <t>TOTAL</t>
    </r>
    <r>
      <rPr>
        <sz val="8"/>
        <color theme="1"/>
        <rFont val="Arial"/>
        <family val="2"/>
      </rPr>
      <t xml:space="preserve"> overdraft, store &amp; credit card balances outstanding  </t>
    </r>
  </si>
  <si>
    <t>Expenditure by region:</t>
  </si>
  <si>
    <t>Net monthly income applicant 1</t>
  </si>
  <si>
    <t>Net monthly income applicant 2</t>
  </si>
  <si>
    <t>Final monthly income figure:</t>
  </si>
  <si>
    <t>Shortfall</t>
  </si>
  <si>
    <t>ICR:</t>
  </si>
  <si>
    <t xml:space="preserve">household occupancy composition? </t>
  </si>
  <si>
    <r>
      <t xml:space="preserve">Product Interest rate payable </t>
    </r>
    <r>
      <rPr>
        <sz val="11"/>
        <rFont val="Calibri"/>
        <family val="2"/>
      </rPr>
      <t xml:space="preserve"> (%)</t>
    </r>
  </si>
  <si>
    <t>Other mortgage payments £</t>
  </si>
  <si>
    <t>Service charge &amp; ground rent £</t>
  </si>
  <si>
    <t>Income and expenditure</t>
  </si>
  <si>
    <t>Total</t>
  </si>
  <si>
    <t>Valuation £</t>
  </si>
  <si>
    <t>Mortgage Balance £</t>
  </si>
  <si>
    <t>Rental income (Monthly)</t>
  </si>
  <si>
    <t>Monthly Rental £</t>
  </si>
  <si>
    <t>Background BTL</t>
  </si>
  <si>
    <t>Overall LTV</t>
  </si>
  <si>
    <t>Added option to input rates for portfolio properties.</t>
  </si>
  <si>
    <t>Rental income check</t>
  </si>
  <si>
    <t>Ltd Company, Portfolio &amp; UW tabs consolidated.</t>
  </si>
  <si>
    <t>If the applicant(s) own any mortgaged properties they don’t live in (e.g. buy-to-let), list each property below</t>
  </si>
  <si>
    <t>Mortgage Balance</t>
  </si>
  <si>
    <t>Subject property ICR (Unstressed)</t>
  </si>
  <si>
    <t>ONS DATA 2024</t>
  </si>
  <si>
    <t>Please ensure the overall result shows as a pass. If fail please call the Sales Team on 01455 894084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</si>
</sst>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0;[Red]\-&quot;£&quot;#,##0"/>
    <numFmt numFmtId="44" formatCode="_-&quot;£&quot;* #,##0.00_-;\-&quot;£&quot;* #,##0.00_-;_-&quot;£&quot;* &quot;-&quot;??_-;_-@_-"/>
    <numFmt numFmtId="43" formatCode="_-* #,##0.00_-;\-* #,##0.00_-;_-* &quot;-&quot;??_-;_-@_-"/>
    <numFmt numFmtId="164" formatCode="_-* #,##0_-;\-* #,##0_-;_-* &quot;-&quot;??_-;_-@_-"/>
    <numFmt numFmtId="165" formatCode="_(* #,##0_);_(* \(#,##0\);_(* &quot;-&quot;??_);_(@_)"/>
    <numFmt numFmtId="166" formatCode="0.0&quot;0&quot;"/>
    <numFmt numFmtId="167" formatCode="&quot;[&quot;0.0&quot;0&quot;&quot;]&quot;"/>
    <numFmt numFmtId="168" formatCode="0.0%"/>
    <numFmt numFmtId="169" formatCode="&quot;£&quot;#,##0"/>
    <numFmt numFmtId="170" formatCode="#,##0.00_ ;[Red]\-#,##0.00\ "/>
  </numFmts>
  <fonts count="44"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sz val="12"/>
      <name val="Calibri"/>
      <family val="2"/>
      <scheme val="minor"/>
    </font>
    <font>
      <b/>
      <u/>
      <sz val="11"/>
      <color theme="1"/>
      <name val="Calibri"/>
      <family val="2"/>
      <scheme val="minor"/>
    </font>
    <font>
      <b/>
      <sz val="11"/>
      <color rgb="FFFF0000"/>
      <name val="Calibri"/>
      <family val="2"/>
      <scheme val="minor"/>
    </font>
    <font>
      <sz val="8"/>
      <name val="Arial"/>
      <family val="2"/>
    </font>
    <font>
      <b/>
      <sz val="10"/>
      <name val="Arial Narrow"/>
      <family val="2"/>
    </font>
    <font>
      <b/>
      <sz val="12"/>
      <name val="Arial"/>
      <family val="2"/>
    </font>
    <font>
      <b/>
      <sz val="14"/>
      <name val="Arial"/>
      <family val="2"/>
    </font>
    <font>
      <b/>
      <sz val="10"/>
      <color indexed="18"/>
      <name val="Arial"/>
      <family val="2"/>
    </font>
    <font>
      <b/>
      <sz val="10"/>
      <name val="Arial"/>
      <family val="2"/>
    </font>
    <font>
      <b/>
      <sz val="8"/>
      <name val="Arial"/>
      <family val="2"/>
    </font>
    <font>
      <b/>
      <sz val="9"/>
      <name val="Arial"/>
      <family val="2"/>
    </font>
    <font>
      <sz val="9"/>
      <name val="Arial"/>
      <family val="2"/>
    </font>
    <font>
      <b/>
      <sz val="11"/>
      <name val="Calibri"/>
      <family val="2"/>
      <scheme val="minor"/>
    </font>
    <font>
      <u/>
      <sz val="11"/>
      <color theme="1"/>
      <name val="Calibri"/>
      <family val="2"/>
      <scheme val="minor"/>
    </font>
    <font>
      <u/>
      <sz val="11"/>
      <color theme="10"/>
      <name val="Calibri"/>
      <family val="2"/>
      <scheme val="minor"/>
    </font>
    <font>
      <b/>
      <sz val="12"/>
      <color theme="1"/>
      <name val="Calibri"/>
      <family val="2"/>
      <scheme val="minor"/>
    </font>
    <font>
      <b/>
      <sz val="14"/>
      <color rgb="FF800080"/>
      <name val="Calibri"/>
      <family val="2"/>
    </font>
    <font>
      <sz val="8"/>
      <color theme="1"/>
      <name val="Arial"/>
      <family val="2"/>
    </font>
    <font>
      <sz val="10"/>
      <color theme="1"/>
      <name val="Arial"/>
      <family val="2"/>
    </font>
    <font>
      <sz val="9"/>
      <color theme="1"/>
      <name val="Arial"/>
      <family val="2"/>
    </font>
    <font>
      <sz val="10"/>
      <name val="Calibri"/>
      <family val="2"/>
      <scheme val="minor"/>
    </font>
    <font>
      <sz val="8"/>
      <color rgb="FFFF0000"/>
      <name val="Arial"/>
      <family val="2"/>
    </font>
    <font>
      <sz val="11"/>
      <color rgb="FF000000"/>
      <name val="Calibri"/>
      <family val="2"/>
    </font>
    <font>
      <b/>
      <sz val="8"/>
      <color theme="1"/>
      <name val="Arial"/>
      <family val="2"/>
    </font>
    <font>
      <b/>
      <sz val="9"/>
      <color theme="1"/>
      <name val="Arial"/>
      <family val="2"/>
    </font>
    <font>
      <b/>
      <u/>
      <sz val="10"/>
      <color theme="1"/>
      <name val="Calibri"/>
      <family val="2"/>
      <scheme val="minor"/>
    </font>
    <font>
      <b/>
      <u/>
      <sz val="10"/>
      <color rgb="FFFF0000"/>
      <name val="Calibri"/>
      <family val="2"/>
      <scheme val="minor"/>
    </font>
    <font>
      <sz val="10"/>
      <name val="Arial"/>
      <family val="2"/>
    </font>
    <font>
      <b/>
      <sz val="11"/>
      <name val="Arial"/>
      <family val="2"/>
    </font>
    <font>
      <sz val="11"/>
      <name val="Arial"/>
      <family val="2"/>
    </font>
    <font>
      <sz val="11"/>
      <color theme="1"/>
      <name val="Arial"/>
      <family val="2"/>
    </font>
    <font>
      <sz val="11"/>
      <color theme="4" tint="-0.499984740745262"/>
      <name val="Arial"/>
      <family val="2"/>
    </font>
    <font>
      <b/>
      <sz val="11"/>
      <color theme="4" tint="-0.499984740745262"/>
      <name val="Arial"/>
      <family val="2"/>
    </font>
    <font>
      <sz val="8"/>
      <color rgb="FFFF0000"/>
      <name val="Calibri"/>
      <family val="2"/>
      <scheme val="minor"/>
    </font>
    <font>
      <sz val="11"/>
      <name val="Calibri"/>
      <family val="2"/>
    </font>
    <font>
      <b/>
      <sz val="12"/>
      <name val="Calibri"/>
      <family val="2"/>
      <scheme val="minor"/>
    </font>
    <font>
      <i/>
      <sz val="11"/>
      <name val="Calibri"/>
      <family val="2"/>
      <scheme val="minor"/>
    </font>
    <font>
      <b/>
      <sz val="16"/>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2F2F2"/>
        <bgColor indexed="64"/>
      </patternFill>
    </fill>
    <fill>
      <patternFill patternType="solid">
        <fgColor indexed="9"/>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rgb="FF00B0F0"/>
        <bgColor indexed="64"/>
      </patternFill>
    </fill>
    <fill>
      <patternFill patternType="solid">
        <fgColor theme="2" tint="-0.249977111117893"/>
        <bgColor indexed="64"/>
      </patternFill>
    </fill>
    <fill>
      <patternFill patternType="solid">
        <fgColor rgb="FFEEEEEE"/>
        <bgColor indexed="64"/>
      </patternFill>
    </fill>
    <fill>
      <patternFill patternType="solid">
        <fgColor rgb="FFE6FFFE"/>
        <bgColor indexed="64"/>
      </patternFill>
    </fill>
  </fills>
  <borders count="41">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0" tint="-0.14999847407452621"/>
      </bottom>
      <diagonal/>
    </border>
    <border>
      <left/>
      <right/>
      <top style="thin">
        <color theme="0" tint="-0.14999847407452621"/>
      </top>
      <bottom/>
      <diagonal/>
    </border>
    <border>
      <left/>
      <right/>
      <top style="thin">
        <color theme="0" tint="-0.14999847407452621"/>
      </top>
      <bottom style="thin">
        <color theme="0" tint="-0.14999847407452621"/>
      </bottom>
      <diagonal/>
    </border>
    <border>
      <left style="thin">
        <color theme="0" tint="-0.14999847407452621"/>
      </left>
      <right/>
      <top style="thin">
        <color theme="0" tint="-0.14999847407452621"/>
      </top>
      <bottom/>
      <diagonal/>
    </border>
    <border>
      <left/>
      <right/>
      <top style="thin">
        <color theme="0" tint="-0.14996795556505021"/>
      </top>
      <bottom/>
      <diagonal/>
    </border>
    <border>
      <left/>
      <right style="thin">
        <color theme="1" tint="0.499984740745262"/>
      </right>
      <top style="thin">
        <color theme="0" tint="-0.14999847407452621"/>
      </top>
      <bottom style="thin">
        <color theme="1" tint="0.499984740745262"/>
      </bottom>
      <diagonal/>
    </border>
    <border>
      <left style="thin">
        <color theme="1" tint="0.499984740745262"/>
      </left>
      <right/>
      <top style="thin">
        <color theme="0" tint="-0.14999847407452621"/>
      </top>
      <bottom style="thin">
        <color theme="1" tint="0.499984740745262"/>
      </bottom>
      <diagonal/>
    </border>
    <border>
      <left/>
      <right style="thin">
        <color theme="1" tint="0.499984740745262"/>
      </right>
      <top style="thin">
        <color theme="0" tint="-0.14999847407452621"/>
      </top>
      <bottom style="thin">
        <color theme="0" tint="-0.14999847407452621"/>
      </bottom>
      <diagonal/>
    </border>
    <border>
      <left style="thin">
        <color theme="1" tint="0.499984740745262"/>
      </left>
      <right/>
      <top style="thin">
        <color theme="0" tint="-0.14999847407452621"/>
      </top>
      <bottom style="thin">
        <color theme="0" tint="-0.14999847407452621"/>
      </bottom>
      <diagonal/>
    </border>
    <border>
      <left/>
      <right style="thin">
        <color theme="1" tint="0.499984740745262"/>
      </right>
      <top/>
      <bottom style="thin">
        <color theme="0" tint="-0.14999847407452621"/>
      </bottom>
      <diagonal/>
    </border>
    <border>
      <left style="thin">
        <color theme="1" tint="0.499984740745262"/>
      </left>
      <right/>
      <top/>
      <bottom style="thin">
        <color theme="0" tint="-0.14999847407452621"/>
      </bottom>
      <diagonal/>
    </border>
    <border>
      <left/>
      <right style="thin">
        <color theme="1" tint="0.499984740745262"/>
      </right>
      <top/>
      <bottom/>
      <diagonal/>
    </border>
    <border>
      <left style="thin">
        <color theme="1" tint="0.499984740745262"/>
      </left>
      <right/>
      <top/>
      <bottom/>
      <diagonal/>
    </border>
    <border>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indexed="64"/>
      </left>
      <right/>
      <top style="thin">
        <color indexed="64"/>
      </top>
      <bottom style="thin">
        <color indexed="64"/>
      </bottom>
      <diagonal/>
    </border>
    <border>
      <left style="thin">
        <color rgb="FF0070C0"/>
      </left>
      <right style="thin">
        <color rgb="FF0070C0"/>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top style="thin">
        <color rgb="FF0070C0"/>
      </top>
      <bottom style="thin">
        <color rgb="FF0070C0"/>
      </bottom>
      <diagonal/>
    </border>
    <border>
      <left style="thin">
        <color indexed="64"/>
      </left>
      <right style="thin">
        <color indexed="64"/>
      </right>
      <top/>
      <bottom style="thin">
        <color indexed="64"/>
      </bottom>
      <diagonal/>
    </border>
    <border>
      <left style="thin">
        <color theme="4"/>
      </left>
      <right/>
      <top style="thin">
        <color theme="4"/>
      </top>
      <bottom style="thin">
        <color theme="4"/>
      </bottom>
      <diagonal/>
    </border>
    <border>
      <left/>
      <right/>
      <top style="thin">
        <color rgb="FF0070C0"/>
      </top>
      <bottom style="thin">
        <color rgb="FF0070C0"/>
      </bottom>
      <diagonal/>
    </border>
    <border>
      <left style="thin">
        <color indexed="64"/>
      </left>
      <right style="thin">
        <color rgb="FF0070C0"/>
      </right>
      <top style="thin">
        <color rgb="FF0070C0"/>
      </top>
      <bottom style="thin">
        <color rgb="FF0070C0"/>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style="thick">
        <color theme="0"/>
      </left>
      <right/>
      <top/>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20" fillId="0" borderId="0" applyNumberFormat="0" applyFill="0" applyBorder="0" applyAlignment="0" applyProtection="0"/>
    <xf numFmtId="0" fontId="33" fillId="0" borderId="0"/>
    <xf numFmtId="0" fontId="33" fillId="0" borderId="0"/>
    <xf numFmtId="0" fontId="33" fillId="0" borderId="0"/>
  </cellStyleXfs>
  <cellXfs count="456">
    <xf numFmtId="0" fontId="0" fillId="0" borderId="0" xfId="0"/>
    <xf numFmtId="14" fontId="0" fillId="4" borderId="0" xfId="0" applyNumberFormat="1" applyFill="1"/>
    <xf numFmtId="0" fontId="3" fillId="0" borderId="2" xfId="0" applyFont="1" applyBorder="1" applyAlignment="1">
      <alignment wrapText="1"/>
    </xf>
    <xf numFmtId="0" fontId="3" fillId="0" borderId="2" xfId="0" applyFont="1" applyBorder="1" applyAlignment="1">
      <alignment horizontal="center" wrapText="1"/>
    </xf>
    <xf numFmtId="2" fontId="0" fillId="0" borderId="0" xfId="0" applyNumberFormat="1"/>
    <xf numFmtId="0" fontId="3" fillId="0" borderId="3" xfId="0" applyFont="1" applyBorder="1" applyAlignment="1">
      <alignment wrapText="1"/>
    </xf>
    <xf numFmtId="0" fontId="3" fillId="0" borderId="0" xfId="0" applyFont="1" applyAlignment="1">
      <alignment wrapText="1"/>
    </xf>
    <xf numFmtId="2" fontId="3" fillId="0" borderId="0" xfId="0" applyNumberFormat="1" applyFont="1"/>
    <xf numFmtId="0" fontId="10" fillId="6" borderId="0" xfId="0" applyFont="1" applyFill="1" applyAlignment="1">
      <alignment vertical="center"/>
    </xf>
    <xf numFmtId="0" fontId="11" fillId="6" borderId="0" xfId="0" applyFont="1" applyFill="1" applyAlignment="1">
      <alignment vertical="center"/>
    </xf>
    <xf numFmtId="0" fontId="12" fillId="6" borderId="0" xfId="0" quotePrefix="1" applyFont="1" applyFill="1" applyAlignment="1">
      <alignment horizontal="left" vertical="center"/>
    </xf>
    <xf numFmtId="2" fontId="12" fillId="6" borderId="0" xfId="0" applyNumberFormat="1" applyFont="1" applyFill="1" applyAlignment="1">
      <alignment horizontal="right" vertical="center"/>
    </xf>
    <xf numFmtId="0" fontId="13" fillId="6" borderId="0" xfId="0" applyFont="1" applyFill="1" applyAlignment="1">
      <alignment horizontal="left"/>
    </xf>
    <xf numFmtId="0" fontId="14" fillId="0" borderId="0" xfId="0" applyFont="1"/>
    <xf numFmtId="165" fontId="1" fillId="0" borderId="0" xfId="1" applyNumberFormat="1" applyFont="1"/>
    <xf numFmtId="43" fontId="0" fillId="0" borderId="0" xfId="0" applyNumberFormat="1"/>
    <xf numFmtId="43" fontId="1" fillId="0" borderId="0" xfId="1" applyFont="1"/>
    <xf numFmtId="0" fontId="3" fillId="0" borderId="0" xfId="0" applyFont="1"/>
    <xf numFmtId="1" fontId="15" fillId="6" borderId="0" xfId="0" applyNumberFormat="1" applyFont="1" applyFill="1" applyAlignment="1">
      <alignment horizontal="right" vertical="center"/>
    </xf>
    <xf numFmtId="0" fontId="16" fillId="0" borderId="0" xfId="0" applyFont="1" applyAlignment="1">
      <alignment horizontal="left" vertical="center"/>
    </xf>
    <xf numFmtId="0" fontId="17" fillId="0" borderId="0" xfId="0" applyFont="1" applyAlignment="1">
      <alignment horizontal="left" vertical="center"/>
    </xf>
    <xf numFmtId="0" fontId="17" fillId="0" borderId="0" xfId="0" applyFont="1" applyAlignment="1">
      <alignment vertical="center"/>
    </xf>
    <xf numFmtId="166" fontId="15" fillId="0" borderId="0" xfId="0" applyNumberFormat="1" applyFont="1" applyAlignment="1">
      <alignment vertical="center"/>
    </xf>
    <xf numFmtId="0" fontId="9" fillId="0" borderId="0" xfId="0" applyFont="1" applyAlignment="1">
      <alignment horizontal="left" vertical="center"/>
    </xf>
    <xf numFmtId="0" fontId="9" fillId="0" borderId="0" xfId="0" applyFont="1" applyAlignment="1">
      <alignment vertical="center"/>
    </xf>
    <xf numFmtId="166" fontId="9" fillId="0" borderId="0" xfId="0" applyNumberFormat="1" applyFont="1" applyAlignment="1">
      <alignment vertical="center"/>
    </xf>
    <xf numFmtId="2" fontId="9" fillId="0" borderId="0" xfId="0" applyNumberFormat="1" applyFont="1" applyAlignment="1">
      <alignment vertical="center"/>
    </xf>
    <xf numFmtId="167" fontId="9" fillId="0" borderId="0" xfId="0" applyNumberFormat="1" applyFont="1" applyAlignment="1">
      <alignment vertical="center"/>
    </xf>
    <xf numFmtId="166" fontId="9" fillId="0" borderId="0" xfId="0" applyNumberFormat="1" applyFont="1" applyAlignment="1">
      <alignment horizontal="right" vertical="center"/>
    </xf>
    <xf numFmtId="2" fontId="18" fillId="7" borderId="0" xfId="0" applyNumberFormat="1" applyFont="1" applyFill="1" applyAlignment="1">
      <alignment horizontal="center" vertical="top"/>
    </xf>
    <xf numFmtId="0" fontId="3" fillId="0" borderId="0" xfId="0" applyFont="1" applyAlignment="1">
      <alignment vertical="top"/>
    </xf>
    <xf numFmtId="2" fontId="0" fillId="0" borderId="0" xfId="0" applyNumberFormat="1" applyAlignment="1">
      <alignment horizontal="center" vertical="top"/>
    </xf>
    <xf numFmtId="0" fontId="0" fillId="0" borderId="0" xfId="0" applyAlignment="1">
      <alignment vertical="top"/>
    </xf>
    <xf numFmtId="0" fontId="0" fillId="4" borderId="0" xfId="0" applyFill="1"/>
    <xf numFmtId="3" fontId="0" fillId="0" borderId="0" xfId="0" applyNumberFormat="1"/>
    <xf numFmtId="44" fontId="23" fillId="10" borderId="23" xfId="0" applyNumberFormat="1" applyFont="1" applyFill="1" applyBorder="1" applyAlignment="1" applyProtection="1">
      <alignment horizontal="center" vertical="center"/>
      <protection locked="0"/>
    </xf>
    <xf numFmtId="0" fontId="18" fillId="7" borderId="31" xfId="0" applyFont="1" applyFill="1" applyBorder="1" applyAlignment="1">
      <alignment horizontal="center" vertical="top"/>
    </xf>
    <xf numFmtId="14" fontId="0" fillId="0" borderId="31" xfId="0" applyNumberFormat="1" applyBorder="1" applyAlignment="1">
      <alignment horizontal="center" vertical="top"/>
    </xf>
    <xf numFmtId="0" fontId="0" fillId="0" borderId="31" xfId="0" applyBorder="1" applyAlignment="1">
      <alignment horizontal="center" vertical="top"/>
    </xf>
    <xf numFmtId="0" fontId="18" fillId="7" borderId="36" xfId="0" applyFont="1" applyFill="1" applyBorder="1" applyAlignment="1">
      <alignment horizontal="center" vertical="top" wrapText="1"/>
    </xf>
    <xf numFmtId="0" fontId="0" fillId="0" borderId="36" xfId="0" applyBorder="1" applyAlignment="1">
      <alignment horizontal="left" vertical="top" wrapText="1"/>
    </xf>
    <xf numFmtId="0" fontId="0" fillId="0" borderId="36" xfId="0" applyBorder="1" applyAlignment="1">
      <alignment horizontal="left" vertical="top"/>
    </xf>
    <xf numFmtId="0" fontId="0" fillId="0" borderId="37" xfId="0" applyBorder="1" applyAlignment="1">
      <alignment horizontal="left" vertical="top"/>
    </xf>
    <xf numFmtId="0" fontId="0" fillId="0" borderId="26" xfId="0" applyBorder="1" applyAlignment="1">
      <alignment horizontal="left" vertical="top"/>
    </xf>
    <xf numFmtId="0" fontId="0" fillId="0" borderId="36" xfId="0" applyBorder="1" applyAlignment="1">
      <alignment horizontal="center" vertical="top"/>
    </xf>
    <xf numFmtId="0" fontId="18" fillId="7" borderId="36" xfId="0" applyFont="1" applyFill="1" applyBorder="1" applyAlignment="1">
      <alignment horizontal="center" vertical="center" wrapText="1"/>
    </xf>
    <xf numFmtId="0" fontId="3" fillId="0" borderId="36" xfId="0" applyFont="1" applyBorder="1" applyAlignment="1">
      <alignment horizontal="center" vertical="center" wrapText="1"/>
    </xf>
    <xf numFmtId="0" fontId="3" fillId="0" borderId="36" xfId="0" applyFont="1" applyBorder="1" applyAlignment="1">
      <alignment horizontal="center" vertical="center"/>
    </xf>
    <xf numFmtId="0" fontId="3" fillId="0" borderId="36" xfId="0" applyFont="1" applyBorder="1" applyAlignment="1">
      <alignment horizontal="left" vertical="center"/>
    </xf>
    <xf numFmtId="0" fontId="3" fillId="0" borderId="37" xfId="0" applyFont="1" applyBorder="1" applyAlignment="1">
      <alignment horizontal="center" vertical="center"/>
    </xf>
    <xf numFmtId="0" fontId="3" fillId="0" borderId="26" xfId="0" applyFont="1" applyBorder="1" applyAlignment="1">
      <alignment horizontal="center" vertical="center"/>
    </xf>
    <xf numFmtId="0" fontId="3" fillId="0" borderId="0" xfId="0" applyFont="1" applyAlignment="1">
      <alignment horizontal="right"/>
    </xf>
    <xf numFmtId="0" fontId="1" fillId="5" borderId="14" xfId="0" applyFont="1" applyFill="1" applyBorder="1" applyProtection="1">
      <protection locked="0"/>
    </xf>
    <xf numFmtId="0" fontId="1" fillId="5" borderId="10" xfId="0" applyFont="1" applyFill="1" applyBorder="1" applyProtection="1">
      <protection locked="0"/>
    </xf>
    <xf numFmtId="0" fontId="1" fillId="3" borderId="0" xfId="0" applyFont="1" applyFill="1" applyProtection="1">
      <protection locked="0"/>
    </xf>
    <xf numFmtId="0" fontId="0" fillId="3" borderId="6" xfId="0" applyFill="1" applyBorder="1" applyProtection="1">
      <protection locked="0"/>
    </xf>
    <xf numFmtId="0" fontId="0" fillId="3" borderId="0" xfId="0" applyFill="1" applyProtection="1">
      <protection locked="0"/>
    </xf>
    <xf numFmtId="0" fontId="1" fillId="5" borderId="0" xfId="0" applyFont="1" applyFill="1" applyProtection="1">
      <protection locked="0"/>
    </xf>
    <xf numFmtId="14" fontId="0" fillId="0" borderId="0" xfId="0" applyNumberFormat="1" applyAlignment="1">
      <alignment horizontal="center" vertical="top"/>
    </xf>
    <xf numFmtId="0" fontId="0" fillId="0" borderId="0" xfId="0" applyAlignment="1">
      <alignment horizontal="center" vertical="top"/>
    </xf>
    <xf numFmtId="0" fontId="3" fillId="0" borderId="31" xfId="0" applyFont="1" applyBorder="1" applyAlignment="1">
      <alignment horizontal="center" vertical="center"/>
    </xf>
    <xf numFmtId="0" fontId="3" fillId="0" borderId="22" xfId="0" applyFont="1" applyBorder="1" applyAlignment="1">
      <alignment horizontal="left"/>
    </xf>
    <xf numFmtId="0" fontId="3" fillId="0" borderId="3" xfId="0" applyFont="1" applyBorder="1" applyAlignment="1">
      <alignment horizontal="right"/>
    </xf>
    <xf numFmtId="0" fontId="3" fillId="0" borderId="38" xfId="0" applyFont="1" applyBorder="1" applyAlignment="1">
      <alignment horizontal="right"/>
    </xf>
    <xf numFmtId="9" fontId="3" fillId="0" borderId="0" xfId="0" applyNumberFormat="1" applyFont="1" applyAlignment="1">
      <alignment horizontal="right"/>
    </xf>
    <xf numFmtId="0" fontId="0" fillId="0" borderId="30" xfId="0" applyBorder="1"/>
    <xf numFmtId="3" fontId="0" fillId="8" borderId="34" xfId="0" applyNumberFormat="1" applyFill="1" applyBorder="1"/>
    <xf numFmtId="9" fontId="0" fillId="8" borderId="35" xfId="0" applyNumberFormat="1" applyFill="1" applyBorder="1"/>
    <xf numFmtId="9" fontId="0" fillId="0" borderId="0" xfId="0" applyNumberFormat="1"/>
    <xf numFmtId="3" fontId="0" fillId="8" borderId="30" xfId="0" applyNumberFormat="1" applyFill="1" applyBorder="1"/>
    <xf numFmtId="9" fontId="0" fillId="8" borderId="31" xfId="0" applyNumberFormat="1" applyFill="1" applyBorder="1"/>
    <xf numFmtId="168" fontId="0" fillId="8" borderId="35" xfId="0" applyNumberFormat="1" applyFill="1" applyBorder="1"/>
    <xf numFmtId="168" fontId="0" fillId="8" borderId="31" xfId="0" applyNumberFormat="1" applyFill="1" applyBorder="1"/>
    <xf numFmtId="0" fontId="0" fillId="0" borderId="32" xfId="0" applyBorder="1"/>
    <xf numFmtId="0" fontId="0" fillId="8" borderId="32" xfId="0" applyFill="1" applyBorder="1"/>
    <xf numFmtId="9" fontId="0" fillId="8" borderId="33" xfId="0" applyNumberFormat="1" applyFill="1" applyBorder="1"/>
    <xf numFmtId="168" fontId="0" fillId="8" borderId="33" xfId="0" applyNumberFormat="1" applyFill="1" applyBorder="1"/>
    <xf numFmtId="4" fontId="0" fillId="11" borderId="0" xfId="0" applyNumberFormat="1" applyFill="1"/>
    <xf numFmtId="168" fontId="0" fillId="0" borderId="0" xfId="0" applyNumberFormat="1"/>
    <xf numFmtId="170" fontId="0" fillId="0" borderId="0" xfId="0" applyNumberFormat="1"/>
    <xf numFmtId="170" fontId="3" fillId="0" borderId="39" xfId="0" applyNumberFormat="1" applyFont="1" applyBorder="1"/>
    <xf numFmtId="3" fontId="0" fillId="12" borderId="0" xfId="0" applyNumberFormat="1" applyFill="1" applyAlignment="1">
      <alignment horizontal="right"/>
    </xf>
    <xf numFmtId="0" fontId="3" fillId="0" borderId="39" xfId="0" applyFont="1" applyBorder="1"/>
    <xf numFmtId="4" fontId="3" fillId="0" borderId="39" xfId="0" applyNumberFormat="1" applyFont="1" applyBorder="1"/>
    <xf numFmtId="0" fontId="0" fillId="3" borderId="4" xfId="0" applyFill="1" applyBorder="1" applyAlignment="1" applyProtection="1">
      <alignment horizontal="center"/>
      <protection locked="0"/>
    </xf>
    <xf numFmtId="15" fontId="12" fillId="2" borderId="0" xfId="4" applyNumberFormat="1" applyFont="1" applyFill="1"/>
    <xf numFmtId="0" fontId="34" fillId="0" borderId="0" xfId="5" applyFont="1" applyAlignment="1">
      <alignment vertical="top"/>
    </xf>
    <xf numFmtId="0" fontId="35" fillId="0" borderId="0" xfId="5" applyFont="1" applyAlignment="1">
      <alignment vertical="top"/>
    </xf>
    <xf numFmtId="15" fontId="12" fillId="0" borderId="0" xfId="5" applyNumberFormat="1" applyFont="1" applyAlignment="1">
      <alignment vertical="top"/>
    </xf>
    <xf numFmtId="15" fontId="34" fillId="0" borderId="0" xfId="5" applyNumberFormat="1" applyFont="1" applyAlignment="1">
      <alignment vertical="top"/>
    </xf>
    <xf numFmtId="0" fontId="34" fillId="0" borderId="0" xfId="5" applyFont="1" applyAlignment="1">
      <alignment horizontal="right" vertical="top"/>
    </xf>
    <xf numFmtId="0" fontId="34" fillId="0" borderId="0" xfId="5" applyFont="1" applyAlignment="1">
      <alignment horizontal="left" vertical="top"/>
    </xf>
    <xf numFmtId="0" fontId="35" fillId="0" borderId="0" xfId="5" applyFont="1" applyAlignment="1">
      <alignment vertical="top" wrapText="1"/>
    </xf>
    <xf numFmtId="0" fontId="34" fillId="0" borderId="0" xfId="5" applyFont="1" applyAlignment="1">
      <alignment vertical="center"/>
    </xf>
    <xf numFmtId="0" fontId="35" fillId="0" borderId="0" xfId="5" applyFont="1" applyAlignment="1">
      <alignment horizontal="justify" vertical="top" wrapText="1"/>
    </xf>
    <xf numFmtId="0" fontId="34" fillId="0" borderId="0" xfId="5" applyFont="1" applyAlignment="1">
      <alignment horizontal="right" vertical="center"/>
    </xf>
    <xf numFmtId="0" fontId="35" fillId="0" borderId="0" xfId="5" applyFont="1" applyAlignment="1">
      <alignment horizontal="justify" vertical="center" wrapText="1"/>
    </xf>
    <xf numFmtId="0" fontId="35" fillId="0" borderId="0" xfId="5" applyFont="1" applyAlignment="1">
      <alignment wrapText="1"/>
    </xf>
    <xf numFmtId="0" fontId="34" fillId="0" borderId="0" xfId="5" applyFont="1" applyAlignment="1">
      <alignment horizontal="justify" vertical="center"/>
    </xf>
    <xf numFmtId="0" fontId="35" fillId="0" borderId="0" xfId="5" applyFont="1"/>
    <xf numFmtId="15" fontId="12" fillId="2" borderId="0" xfId="6" applyNumberFormat="1" applyFont="1" applyFill="1"/>
    <xf numFmtId="15" fontId="35" fillId="0" borderId="4" xfId="5" applyNumberFormat="1" applyFont="1" applyBorder="1" applyAlignment="1">
      <alignment horizontal="justify" vertical="top" wrapText="1"/>
    </xf>
    <xf numFmtId="15" fontId="35" fillId="2" borderId="4" xfId="5" applyNumberFormat="1" applyFont="1" applyFill="1" applyBorder="1" applyAlignment="1">
      <alignment horizontal="justify" vertical="top" wrapText="1"/>
    </xf>
    <xf numFmtId="0" fontId="36" fillId="13" borderId="37" xfId="6" applyFont="1" applyFill="1" applyBorder="1" applyAlignment="1">
      <alignment vertical="top"/>
    </xf>
    <xf numFmtId="0" fontId="35" fillId="0" borderId="36" xfId="5" applyFont="1" applyBorder="1" applyAlignment="1">
      <alignment vertical="top"/>
    </xf>
    <xf numFmtId="0" fontId="34" fillId="0" borderId="36" xfId="5" applyFont="1" applyBorder="1" applyAlignment="1">
      <alignment vertical="top"/>
    </xf>
    <xf numFmtId="0" fontId="34" fillId="0" borderId="26" xfId="5" applyFont="1" applyBorder="1" applyAlignment="1">
      <alignment vertical="top"/>
    </xf>
    <xf numFmtId="10" fontId="9" fillId="10" borderId="27" xfId="0" applyNumberFormat="1" applyFont="1" applyFill="1" applyBorder="1" applyAlignment="1" applyProtection="1">
      <alignment horizontal="center" vertical="center"/>
      <protection locked="0"/>
    </xf>
    <xf numFmtId="9" fontId="9" fillId="0" borderId="0" xfId="2" applyFont="1" applyFill="1" applyBorder="1" applyAlignment="1" applyProtection="1">
      <alignment horizontal="center"/>
    </xf>
    <xf numFmtId="0" fontId="5" fillId="0" borderId="0" xfId="0" applyFont="1"/>
    <xf numFmtId="0" fontId="5" fillId="0" borderId="0" xfId="0" quotePrefix="1" applyFont="1"/>
    <xf numFmtId="2" fontId="5" fillId="0" borderId="0" xfId="0" quotePrefix="1" applyNumberFormat="1" applyFont="1"/>
    <xf numFmtId="4" fontId="5" fillId="0" borderId="0" xfId="0" applyNumberFormat="1" applyFont="1"/>
    <xf numFmtId="2" fontId="5" fillId="0" borderId="0" xfId="0" applyNumberFormat="1" applyFont="1"/>
    <xf numFmtId="0" fontId="5" fillId="0" borderId="0" xfId="0" applyFont="1" applyAlignment="1">
      <alignment vertical="center"/>
    </xf>
    <xf numFmtId="0" fontId="18" fillId="0" borderId="0" xfId="0" applyFont="1"/>
    <xf numFmtId="9" fontId="5" fillId="0" borderId="0" xfId="2" applyFont="1" applyFill="1" applyBorder="1" applyProtection="1"/>
    <xf numFmtId="0" fontId="5" fillId="0" borderId="0" xfId="0" applyFont="1" applyAlignment="1">
      <alignment vertical="center" wrapText="1"/>
    </xf>
    <xf numFmtId="0" fontId="5" fillId="0" borderId="0" xfId="0" applyFont="1" applyAlignment="1">
      <alignment horizontal="center"/>
    </xf>
    <xf numFmtId="0" fontId="5" fillId="0" borderId="0" xfId="0" applyFont="1" applyAlignment="1">
      <alignment horizontal="center" vertical="center"/>
    </xf>
    <xf numFmtId="0" fontId="18" fillId="0" borderId="0" xfId="0" applyFont="1" applyAlignment="1">
      <alignment horizontal="left"/>
    </xf>
    <xf numFmtId="0" fontId="41" fillId="0" borderId="0" xfId="0" applyFont="1"/>
    <xf numFmtId="0" fontId="42" fillId="0" borderId="0" xfId="0" applyFont="1" applyAlignment="1">
      <alignment horizontal="center" vertical="top"/>
    </xf>
    <xf numFmtId="0" fontId="5" fillId="0" borderId="0" xfId="0" applyFont="1" applyAlignment="1">
      <alignment horizontal="left" vertical="center"/>
    </xf>
    <xf numFmtId="0" fontId="40" fillId="0" borderId="0" xfId="0" applyFont="1" applyAlignment="1">
      <alignment vertical="center" wrapText="1"/>
    </xf>
    <xf numFmtId="164" fontId="5" fillId="0" borderId="0" xfId="1" applyNumberFormat="1" applyFont="1" applyFill="1" applyBorder="1" applyProtection="1"/>
    <xf numFmtId="0" fontId="5" fillId="0" borderId="0" xfId="0" applyFont="1" applyAlignment="1">
      <alignment horizontal="left"/>
    </xf>
    <xf numFmtId="17" fontId="5" fillId="0" borderId="0" xfId="0" quotePrefix="1" applyNumberFormat="1" applyFont="1"/>
    <xf numFmtId="164" fontId="5" fillId="0" borderId="0" xfId="1" applyNumberFormat="1" applyFont="1" applyFill="1" applyBorder="1" applyAlignment="1" applyProtection="1">
      <alignment vertical="center"/>
    </xf>
    <xf numFmtId="164" fontId="5" fillId="0" borderId="0" xfId="1" applyNumberFormat="1" applyFont="1" applyFill="1" applyBorder="1" applyAlignment="1" applyProtection="1">
      <alignment horizontal="center"/>
    </xf>
    <xf numFmtId="164" fontId="5" fillId="0" borderId="0" xfId="2" applyNumberFormat="1" applyFont="1" applyFill="1" applyBorder="1" applyProtection="1"/>
    <xf numFmtId="168" fontId="5" fillId="0" borderId="0" xfId="2" applyNumberFormat="1" applyFont="1" applyFill="1" applyBorder="1" applyProtection="1"/>
    <xf numFmtId="0" fontId="18" fillId="0" borderId="3" xfId="0" applyFont="1" applyBorder="1" applyAlignment="1">
      <alignment vertical="center"/>
    </xf>
    <xf numFmtId="0" fontId="43" fillId="0" borderId="3" xfId="0" applyFont="1" applyBorder="1"/>
    <xf numFmtId="3" fontId="5" fillId="0" borderId="0" xfId="1" applyNumberFormat="1" applyFont="1" applyFill="1" applyBorder="1" applyAlignment="1" applyProtection="1">
      <alignment horizontal="left" vertical="center"/>
    </xf>
    <xf numFmtId="4" fontId="5" fillId="0" borderId="3" xfId="1" applyNumberFormat="1" applyFont="1" applyFill="1" applyBorder="1" applyAlignment="1" applyProtection="1">
      <alignment horizontal="left" vertical="center"/>
    </xf>
    <xf numFmtId="4" fontId="23" fillId="10" borderId="23" xfId="0" applyNumberFormat="1" applyFont="1" applyFill="1" applyBorder="1" applyAlignment="1" applyProtection="1">
      <alignment horizontal="right" vertical="center"/>
      <protection locked="0"/>
    </xf>
    <xf numFmtId="0" fontId="23" fillId="10" borderId="23" xfId="0" applyFont="1" applyFill="1" applyBorder="1" applyAlignment="1" applyProtection="1">
      <alignment horizontal="right" vertical="center"/>
      <protection locked="0"/>
    </xf>
    <xf numFmtId="0" fontId="0" fillId="0" borderId="37" xfId="0" applyBorder="1" applyAlignment="1">
      <alignment vertical="top"/>
    </xf>
    <xf numFmtId="0" fontId="3" fillId="0" borderId="35" xfId="0" applyFont="1" applyBorder="1" applyAlignment="1">
      <alignment horizontal="center" vertical="center"/>
    </xf>
    <xf numFmtId="4" fontId="5" fillId="0" borderId="0" xfId="1" quotePrefix="1" applyNumberFormat="1" applyFont="1" applyFill="1" applyBorder="1" applyAlignment="1" applyProtection="1">
      <alignment horizontal="left" vertical="center"/>
    </xf>
    <xf numFmtId="44" fontId="23" fillId="10" borderId="25" xfId="0" applyNumberFormat="1" applyFont="1" applyFill="1" applyBorder="1" applyAlignment="1" applyProtection="1">
      <alignment vertical="center"/>
      <protection locked="0"/>
    </xf>
    <xf numFmtId="0" fontId="2" fillId="2" borderId="0" xfId="0" applyFont="1" applyFill="1"/>
    <xf numFmtId="0" fontId="2" fillId="0" borderId="0" xfId="0" applyFont="1"/>
    <xf numFmtId="0" fontId="37" fillId="2" borderId="0" xfId="0" applyFont="1" applyFill="1" applyAlignment="1">
      <alignment wrapText="1"/>
    </xf>
    <xf numFmtId="0" fontId="25" fillId="2" borderId="0" xfId="0" applyFont="1" applyFill="1" applyAlignment="1">
      <alignment horizontal="left" wrapText="1"/>
    </xf>
    <xf numFmtId="0" fontId="25" fillId="0" borderId="0" xfId="0" applyFont="1" applyAlignment="1">
      <alignment horizontal="left" wrapText="1"/>
    </xf>
    <xf numFmtId="0" fontId="30" fillId="2" borderId="0" xfId="0" applyFont="1" applyFill="1" applyAlignment="1">
      <alignment horizontal="left" wrapText="1"/>
    </xf>
    <xf numFmtId="0" fontId="2" fillId="2" borderId="0" xfId="0" applyFont="1" applyFill="1" applyAlignment="1">
      <alignment horizontal="left"/>
    </xf>
    <xf numFmtId="0" fontId="9" fillId="0" borderId="0" xfId="0" applyFont="1"/>
    <xf numFmtId="1" fontId="9" fillId="0" borderId="0" xfId="0" applyNumberFormat="1" applyFont="1" applyAlignment="1">
      <alignment horizontal="center"/>
    </xf>
    <xf numFmtId="0" fontId="9" fillId="0" borderId="0" xfId="0" applyFont="1" applyAlignment="1">
      <alignment horizontal="center" vertical="center"/>
    </xf>
    <xf numFmtId="0" fontId="25" fillId="2" borderId="0" xfId="0" applyFont="1" applyFill="1" applyAlignment="1">
      <alignment horizontal="center" vertical="center"/>
    </xf>
    <xf numFmtId="10" fontId="25" fillId="0" borderId="0" xfId="0" applyNumberFormat="1" applyFont="1" applyAlignment="1">
      <alignment horizontal="center" vertical="center"/>
    </xf>
    <xf numFmtId="0" fontId="27" fillId="0" borderId="0" xfId="0" applyFont="1"/>
    <xf numFmtId="0" fontId="39" fillId="2" borderId="0" xfId="0" applyFont="1" applyFill="1"/>
    <xf numFmtId="0" fontId="39" fillId="2" borderId="0" xfId="0" applyFont="1" applyFill="1" applyAlignment="1">
      <alignment horizontal="right"/>
    </xf>
    <xf numFmtId="0" fontId="23" fillId="2" borderId="0" xfId="0" applyFont="1" applyFill="1" applyAlignment="1">
      <alignment horizontal="left" vertical="center"/>
    </xf>
    <xf numFmtId="0" fontId="23" fillId="2" borderId="0" xfId="0" applyFont="1" applyFill="1" applyAlignment="1">
      <alignment horizontal="right" vertical="center"/>
    </xf>
    <xf numFmtId="0" fontId="26" fillId="2" borderId="0" xfId="0" applyFont="1" applyFill="1"/>
    <xf numFmtId="0" fontId="26" fillId="2" borderId="0" xfId="0" applyFont="1" applyFill="1" applyAlignment="1">
      <alignment horizontal="center"/>
    </xf>
    <xf numFmtId="9" fontId="26" fillId="2" borderId="0" xfId="0" applyNumberFormat="1" applyFont="1" applyFill="1" applyAlignment="1">
      <alignment horizontal="center"/>
    </xf>
    <xf numFmtId="0" fontId="26" fillId="2" borderId="0" xfId="0" applyFont="1" applyFill="1" applyAlignment="1">
      <alignment horizontal="center" vertical="center"/>
    </xf>
    <xf numFmtId="0" fontId="25" fillId="2" borderId="0" xfId="0" applyFont="1" applyFill="1"/>
    <xf numFmtId="0" fontId="24" fillId="2" borderId="0" xfId="0" applyFont="1" applyFill="1"/>
    <xf numFmtId="0" fontId="23" fillId="2" borderId="0" xfId="0" applyFont="1" applyFill="1"/>
    <xf numFmtId="169" fontId="2" fillId="2" borderId="0" xfId="0" applyNumberFormat="1" applyFont="1" applyFill="1"/>
    <xf numFmtId="0" fontId="0" fillId="2" borderId="0" xfId="0" applyFill="1"/>
    <xf numFmtId="0" fontId="0" fillId="2" borderId="0" xfId="0" applyFill="1" applyAlignment="1">
      <alignment horizontal="left"/>
    </xf>
    <xf numFmtId="0" fontId="0" fillId="2" borderId="0" xfId="0" applyFill="1" applyAlignment="1">
      <alignment wrapText="1"/>
    </xf>
    <xf numFmtId="0" fontId="0" fillId="2" borderId="0" xfId="0" applyFill="1" applyAlignment="1">
      <alignment horizontal="left" wrapText="1"/>
    </xf>
    <xf numFmtId="0" fontId="1" fillId="2" borderId="0" xfId="0" applyFont="1" applyFill="1" applyAlignment="1">
      <alignment horizontal="left" vertical="top"/>
    </xf>
    <xf numFmtId="0" fontId="21" fillId="2" borderId="0" xfId="0" applyFont="1" applyFill="1" applyAlignment="1">
      <alignment vertical="top"/>
    </xf>
    <xf numFmtId="0" fontId="1" fillId="0" borderId="0" xfId="0" applyFont="1" applyAlignment="1">
      <alignment vertical="top"/>
    </xf>
    <xf numFmtId="0" fontId="1" fillId="2" borderId="0" xfId="0" applyFont="1" applyFill="1" applyAlignment="1">
      <alignment vertical="top"/>
    </xf>
    <xf numFmtId="0" fontId="3" fillId="2" borderId="0" xfId="0" applyFont="1" applyFill="1" applyAlignment="1">
      <alignment horizontal="right" vertical="top"/>
    </xf>
    <xf numFmtId="0" fontId="3" fillId="2" borderId="0" xfId="0" applyFont="1" applyFill="1" applyAlignment="1">
      <alignment vertical="top"/>
    </xf>
    <xf numFmtId="0" fontId="4" fillId="2" borderId="0" xfId="0" applyFont="1" applyFill="1" applyAlignment="1">
      <alignment vertical="top"/>
    </xf>
    <xf numFmtId="0" fontId="2" fillId="2" borderId="0" xfId="0" applyFont="1" applyFill="1" applyAlignment="1">
      <alignment vertical="top"/>
    </xf>
    <xf numFmtId="0" fontId="2" fillId="0" borderId="0" xfId="0" applyFont="1" applyAlignment="1">
      <alignment vertical="top"/>
    </xf>
    <xf numFmtId="0" fontId="1" fillId="2" borderId="0" xfId="0" applyFont="1" applyFill="1" applyAlignment="1">
      <alignment horizontal="left" vertical="center"/>
    </xf>
    <xf numFmtId="0" fontId="3" fillId="2" borderId="0" xfId="0" applyFont="1" applyFill="1"/>
    <xf numFmtId="0" fontId="21" fillId="2" borderId="0" xfId="0" applyFont="1" applyFill="1"/>
    <xf numFmtId="0" fontId="1" fillId="2" borderId="0" xfId="0" applyFont="1" applyFill="1"/>
    <xf numFmtId="0" fontId="3" fillId="2" borderId="0" xfId="0" applyFont="1" applyFill="1" applyAlignment="1">
      <alignment horizontal="right"/>
    </xf>
    <xf numFmtId="0" fontId="4" fillId="2" borderId="0" xfId="0" applyFont="1" applyFill="1"/>
    <xf numFmtId="0" fontId="1" fillId="0" borderId="0" xfId="0" applyFont="1"/>
    <xf numFmtId="0" fontId="7" fillId="2" borderId="0" xfId="0" applyFont="1" applyFill="1"/>
    <xf numFmtId="0" fontId="1" fillId="2" borderId="0" xfId="0" applyFont="1" applyFill="1" applyAlignment="1">
      <alignment wrapText="1"/>
    </xf>
    <xf numFmtId="0" fontId="8" fillId="2" borderId="0" xfId="0" applyFont="1" applyFill="1" applyAlignment="1">
      <alignment horizontal="center"/>
    </xf>
    <xf numFmtId="0" fontId="2" fillId="2" borderId="0" xfId="0" applyFont="1" applyFill="1" applyAlignment="1">
      <alignment horizontal="center"/>
    </xf>
    <xf numFmtId="0" fontId="3" fillId="2" borderId="15" xfId="0" applyFont="1" applyFill="1" applyBorder="1" applyAlignment="1">
      <alignment horizontal="left"/>
    </xf>
    <xf numFmtId="9" fontId="1" fillId="8" borderId="14" xfId="0" applyNumberFormat="1" applyFont="1" applyFill="1" applyBorder="1" applyAlignment="1">
      <alignment horizontal="center"/>
    </xf>
    <xf numFmtId="0" fontId="3" fillId="2" borderId="13" xfId="0" applyFont="1" applyFill="1" applyBorder="1" applyAlignment="1">
      <alignment horizontal="left"/>
    </xf>
    <xf numFmtId="4" fontId="1" fillId="8" borderId="12" xfId="0" applyNumberFormat="1" applyFont="1" applyFill="1" applyBorder="1"/>
    <xf numFmtId="0" fontId="3" fillId="2" borderId="11" xfId="0" applyFont="1" applyFill="1" applyBorder="1" applyAlignment="1">
      <alignment horizontal="left"/>
    </xf>
    <xf numFmtId="0" fontId="3" fillId="2" borderId="0" xfId="0" applyFont="1" applyFill="1" applyAlignment="1">
      <alignment horizontal="left" vertical="center" textRotation="90"/>
    </xf>
    <xf numFmtId="0" fontId="7" fillId="2" borderId="0" xfId="0" applyFont="1" applyFill="1" applyAlignment="1">
      <alignment vertical="center"/>
    </xf>
    <xf numFmtId="0" fontId="3" fillId="2" borderId="0" xfId="0" applyFont="1" applyFill="1" applyAlignment="1">
      <alignment horizontal="right" vertical="center"/>
    </xf>
    <xf numFmtId="0" fontId="3" fillId="2" borderId="5" xfId="0" applyFont="1" applyFill="1" applyBorder="1" applyAlignment="1">
      <alignment horizontal="left" vertical="center" textRotation="90"/>
    </xf>
    <xf numFmtId="0" fontId="3" fillId="2" borderId="5" xfId="0" applyFont="1" applyFill="1" applyBorder="1" applyAlignment="1">
      <alignment vertical="center"/>
    </xf>
    <xf numFmtId="0" fontId="1" fillId="2" borderId="5" xfId="0" applyFont="1" applyFill="1" applyBorder="1"/>
    <xf numFmtId="0" fontId="1" fillId="2" borderId="5" xfId="0" applyFont="1" applyFill="1" applyBorder="1" applyAlignment="1">
      <alignment wrapText="1"/>
    </xf>
    <xf numFmtId="0" fontId="3" fillId="2" borderId="5" xfId="0" applyFont="1" applyFill="1" applyBorder="1"/>
    <xf numFmtId="0" fontId="3" fillId="2" borderId="5" xfId="0" applyFont="1" applyFill="1" applyBorder="1" applyAlignment="1">
      <alignment horizontal="right"/>
    </xf>
    <xf numFmtId="0" fontId="3" fillId="2" borderId="0" xfId="0" applyFont="1" applyFill="1" applyAlignment="1">
      <alignment vertical="center"/>
    </xf>
    <xf numFmtId="0" fontId="1" fillId="0" borderId="6" xfId="0" applyFont="1" applyBorder="1"/>
    <xf numFmtId="0" fontId="3" fillId="2" borderId="9" xfId="0" applyFont="1" applyFill="1" applyBorder="1"/>
    <xf numFmtId="0" fontId="1" fillId="2" borderId="9" xfId="0" applyFont="1" applyFill="1" applyBorder="1"/>
    <xf numFmtId="0" fontId="3" fillId="2" borderId="6" xfId="0" applyFont="1" applyFill="1" applyBorder="1"/>
    <xf numFmtId="0" fontId="5" fillId="2" borderId="0" xfId="0" applyFont="1" applyFill="1"/>
    <xf numFmtId="0" fontId="1" fillId="2" borderId="0" xfId="0" applyFont="1" applyFill="1" applyAlignment="1">
      <alignment horizontal="center"/>
    </xf>
    <xf numFmtId="0" fontId="1" fillId="0" borderId="0" xfId="0" applyFont="1" applyAlignment="1">
      <alignment vertical="center"/>
    </xf>
    <xf numFmtId="0" fontId="3" fillId="2" borderId="5" xfId="0" applyFont="1" applyFill="1" applyBorder="1" applyAlignment="1">
      <alignment horizontal="center" vertical="center" textRotation="90"/>
    </xf>
    <xf numFmtId="0" fontId="0" fillId="2" borderId="5" xfId="0" applyFill="1" applyBorder="1"/>
    <xf numFmtId="9" fontId="3" fillId="2" borderId="0" xfId="0" applyNumberFormat="1" applyFont="1" applyFill="1"/>
    <xf numFmtId="9" fontId="1" fillId="8" borderId="0" xfId="0" applyNumberFormat="1" applyFont="1" applyFill="1"/>
    <xf numFmtId="0" fontId="18" fillId="2" borderId="0" xfId="0" applyFont="1" applyFill="1" applyAlignment="1">
      <alignment horizontal="center" vertical="center"/>
    </xf>
    <xf numFmtId="0" fontId="1" fillId="2" borderId="5" xfId="0" applyFont="1" applyFill="1" applyBorder="1" applyAlignment="1">
      <alignment horizontal="left" wrapText="1"/>
    </xf>
    <xf numFmtId="0" fontId="3" fillId="2" borderId="6" xfId="0" applyFont="1" applyFill="1" applyBorder="1" applyAlignment="1">
      <alignment horizontal="left" vertical="center" textRotation="90"/>
    </xf>
    <xf numFmtId="0" fontId="3" fillId="2" borderId="0" xfId="0" applyFont="1" applyFill="1" applyAlignment="1">
      <alignment horizontal="center"/>
    </xf>
    <xf numFmtId="0" fontId="3" fillId="2" borderId="0" xfId="0" applyFont="1" applyFill="1" applyAlignment="1">
      <alignment horizontal="left"/>
    </xf>
    <xf numFmtId="0" fontId="5" fillId="2" borderId="0" xfId="0" applyFont="1" applyFill="1" applyAlignment="1">
      <alignment horizontal="right"/>
    </xf>
    <xf numFmtId="1" fontId="5" fillId="2" borderId="0" xfId="0" applyNumberFormat="1" applyFont="1" applyFill="1"/>
    <xf numFmtId="0" fontId="1" fillId="2" borderId="0" xfId="0" applyFont="1" applyFill="1" applyAlignment="1">
      <alignment horizontal="left" vertical="center" textRotation="90"/>
    </xf>
    <xf numFmtId="0" fontId="1" fillId="2" borderId="0" xfId="0" applyFont="1" applyFill="1" applyAlignment="1">
      <alignment horizontal="left"/>
    </xf>
    <xf numFmtId="0" fontId="1" fillId="2" borderId="0" xfId="0" applyFont="1" applyFill="1" applyAlignment="1">
      <alignment horizontal="right"/>
    </xf>
    <xf numFmtId="4" fontId="3" fillId="2" borderId="0" xfId="0" applyNumberFormat="1" applyFont="1" applyFill="1"/>
    <xf numFmtId="4" fontId="4" fillId="2" borderId="0" xfId="0" applyNumberFormat="1" applyFont="1" applyFill="1"/>
    <xf numFmtId="0" fontId="7" fillId="2" borderId="6" xfId="0" applyFont="1" applyFill="1" applyBorder="1"/>
    <xf numFmtId="0" fontId="3" fillId="2" borderId="6" xfId="0" applyFont="1" applyFill="1" applyBorder="1" applyAlignment="1">
      <alignment horizontal="center"/>
    </xf>
    <xf numFmtId="0" fontId="3" fillId="2" borderId="6" xfId="0" applyFont="1" applyFill="1" applyBorder="1" applyAlignment="1">
      <alignment horizontal="left"/>
    </xf>
    <xf numFmtId="0" fontId="1" fillId="2" borderId="6" xfId="0" applyFont="1" applyFill="1" applyBorder="1"/>
    <xf numFmtId="0" fontId="3" fillId="2" borderId="6" xfId="0" applyFont="1" applyFill="1" applyBorder="1" applyAlignment="1">
      <alignment horizontal="right"/>
    </xf>
    <xf numFmtId="0" fontId="0" fillId="0" borderId="6" xfId="0" applyBorder="1"/>
    <xf numFmtId="0" fontId="4" fillId="0" borderId="0" xfId="0" applyFont="1"/>
    <xf numFmtId="2" fontId="18" fillId="2" borderId="0" xfId="0" applyNumberFormat="1" applyFont="1" applyFill="1" applyAlignment="1">
      <alignment horizontal="left"/>
    </xf>
    <xf numFmtId="0" fontId="5" fillId="2" borderId="0" xfId="0" applyFont="1" applyFill="1" applyAlignment="1">
      <alignment horizontal="left"/>
    </xf>
    <xf numFmtId="0" fontId="1" fillId="2" borderId="0" xfId="0" applyFont="1" applyFill="1" applyAlignment="1">
      <alignment horizontal="left" wrapText="1"/>
    </xf>
    <xf numFmtId="0" fontId="19" fillId="2" borderId="6" xfId="0" applyFont="1" applyFill="1" applyBorder="1"/>
    <xf numFmtId="2" fontId="5" fillId="2" borderId="0" xfId="0" applyNumberFormat="1" applyFont="1" applyFill="1"/>
    <xf numFmtId="0" fontId="1" fillId="2" borderId="5" xfId="0" applyFont="1" applyFill="1" applyBorder="1" applyAlignment="1">
      <alignment horizontal="right"/>
    </xf>
    <xf numFmtId="0" fontId="1" fillId="2" borderId="6" xfId="0" applyFont="1" applyFill="1" applyBorder="1" applyAlignment="1">
      <alignment horizontal="right"/>
    </xf>
    <xf numFmtId="0" fontId="3" fillId="2" borderId="6" xfId="0" applyFont="1" applyFill="1" applyBorder="1" applyAlignment="1">
      <alignment vertical="top"/>
    </xf>
    <xf numFmtId="0" fontId="3" fillId="2" borderId="5" xfId="0" applyFont="1" applyFill="1" applyBorder="1" applyAlignment="1">
      <alignment vertical="top"/>
    </xf>
    <xf numFmtId="1" fontId="1" fillId="2" borderId="6" xfId="0" applyNumberFormat="1" applyFont="1" applyFill="1" applyBorder="1" applyAlignment="1">
      <alignment wrapText="1"/>
    </xf>
    <xf numFmtId="0" fontId="1" fillId="2" borderId="6" xfId="0" applyFont="1" applyFill="1" applyBorder="1" applyAlignment="1">
      <alignment wrapText="1"/>
    </xf>
    <xf numFmtId="1" fontId="1" fillId="2" borderId="6" xfId="0" applyNumberFormat="1" applyFont="1" applyFill="1" applyBorder="1" applyAlignment="1">
      <alignment horizontal="left" wrapText="1"/>
    </xf>
    <xf numFmtId="0" fontId="1" fillId="2" borderId="6" xfId="0" applyFont="1" applyFill="1" applyBorder="1" applyAlignment="1">
      <alignment horizontal="left" wrapText="1"/>
    </xf>
    <xf numFmtId="0" fontId="3" fillId="2" borderId="5" xfId="0" applyFont="1" applyFill="1" applyBorder="1" applyAlignment="1">
      <alignment horizontal="left"/>
    </xf>
    <xf numFmtId="0" fontId="1" fillId="2" borderId="5" xfId="0" applyFont="1" applyFill="1" applyBorder="1" applyAlignment="1">
      <alignment horizontal="center" vertical="top"/>
    </xf>
    <xf numFmtId="1" fontId="1" fillId="2" borderId="0" xfId="0" applyNumberFormat="1" applyFont="1" applyFill="1" applyAlignment="1">
      <alignment wrapText="1"/>
    </xf>
    <xf numFmtId="0" fontId="18" fillId="2" borderId="0" xfId="0" applyFont="1" applyFill="1"/>
    <xf numFmtId="3" fontId="0" fillId="2" borderId="0" xfId="0" applyNumberFormat="1" applyFill="1"/>
    <xf numFmtId="10" fontId="0" fillId="8" borderId="0" xfId="0" applyNumberFormat="1" applyFill="1" applyAlignment="1">
      <alignment horizontal="center"/>
    </xf>
    <xf numFmtId="3" fontId="0" fillId="2" borderId="0" xfId="0" applyNumberFormat="1" applyFill="1" applyAlignment="1">
      <alignment horizontal="center"/>
    </xf>
    <xf numFmtId="10" fontId="0" fillId="2" borderId="0" xfId="0" applyNumberFormat="1" applyFill="1" applyAlignment="1">
      <alignment horizontal="center"/>
    </xf>
    <xf numFmtId="3" fontId="1" fillId="2" borderId="40" xfId="0" applyNumberFormat="1" applyFont="1" applyFill="1" applyBorder="1" applyAlignment="1">
      <alignment horizontal="center"/>
    </xf>
    <xf numFmtId="3" fontId="1" fillId="2" borderId="0" xfId="0" applyNumberFormat="1" applyFont="1" applyFill="1" applyAlignment="1">
      <alignment horizontal="center"/>
    </xf>
    <xf numFmtId="1" fontId="0" fillId="2" borderId="0" xfId="0" applyNumberFormat="1" applyFill="1" applyAlignment="1">
      <alignment wrapText="1"/>
    </xf>
    <xf numFmtId="0" fontId="0" fillId="2" borderId="0" xfId="0" applyFill="1" applyAlignment="1">
      <alignment horizontal="right"/>
    </xf>
    <xf numFmtId="3" fontId="3" fillId="2" borderId="0" xfId="0" applyNumberFormat="1" applyFont="1" applyFill="1" applyAlignment="1">
      <alignment horizontal="center"/>
    </xf>
    <xf numFmtId="3" fontId="3" fillId="2" borderId="0" xfId="0" applyNumberFormat="1" applyFont="1" applyFill="1"/>
    <xf numFmtId="1" fontId="1" fillId="2" borderId="0" xfId="0" applyNumberFormat="1" applyFont="1" applyFill="1" applyAlignment="1">
      <alignment horizontal="left" wrapText="1"/>
    </xf>
    <xf numFmtId="0" fontId="1" fillId="0" borderId="5" xfId="0" applyFont="1" applyBorder="1"/>
    <xf numFmtId="0" fontId="3" fillId="0" borderId="5" xfId="0" applyFont="1" applyBorder="1" applyAlignment="1">
      <alignment horizontal="right"/>
    </xf>
    <xf numFmtId="0" fontId="1" fillId="0" borderId="5" xfId="0" applyFont="1" applyBorder="1" applyAlignment="1">
      <alignment horizontal="center"/>
    </xf>
    <xf numFmtId="1" fontId="1" fillId="0" borderId="5" xfId="0" applyNumberFormat="1" applyFont="1" applyBorder="1" applyAlignment="1">
      <alignment wrapText="1"/>
    </xf>
    <xf numFmtId="0" fontId="1" fillId="0" borderId="5" xfId="0" applyFont="1" applyBorder="1" applyAlignment="1">
      <alignment wrapText="1"/>
    </xf>
    <xf numFmtId="0" fontId="1" fillId="0" borderId="5" xfId="0" applyFont="1" applyBorder="1" applyAlignment="1">
      <alignment horizontal="right"/>
    </xf>
    <xf numFmtId="1" fontId="1" fillId="0" borderId="5" xfId="0" applyNumberFormat="1" applyFont="1" applyBorder="1" applyAlignment="1">
      <alignment horizontal="left" wrapText="1"/>
    </xf>
    <xf numFmtId="0" fontId="1" fillId="0" borderId="5" xfId="0" applyFont="1" applyBorder="1" applyAlignment="1">
      <alignment horizontal="left" wrapText="1"/>
    </xf>
    <xf numFmtId="1" fontId="1" fillId="2" borderId="5" xfId="0" applyNumberFormat="1" applyFont="1" applyFill="1" applyBorder="1" applyAlignment="1">
      <alignment wrapText="1"/>
    </xf>
    <xf numFmtId="1" fontId="1" fillId="2" borderId="5" xfId="0" applyNumberFormat="1" applyFont="1" applyFill="1" applyBorder="1" applyAlignment="1">
      <alignment horizontal="left" wrapText="1"/>
    </xf>
    <xf numFmtId="4" fontId="1" fillId="2" borderId="0" xfId="0" applyNumberFormat="1" applyFont="1" applyFill="1"/>
    <xf numFmtId="0" fontId="3" fillId="2" borderId="6" xfId="0" applyFont="1" applyFill="1" applyBorder="1" applyAlignment="1">
      <alignment horizontal="right" vertical="center"/>
    </xf>
    <xf numFmtId="0" fontId="3" fillId="2" borderId="5" xfId="0" applyFont="1" applyFill="1" applyBorder="1" applyAlignment="1">
      <alignment horizontal="right" vertical="center"/>
    </xf>
    <xf numFmtId="0" fontId="1" fillId="2" borderId="7" xfId="0" applyFont="1" applyFill="1" applyBorder="1" applyAlignment="1">
      <alignment horizontal="left" vertical="center"/>
    </xf>
    <xf numFmtId="0" fontId="7" fillId="2" borderId="7" xfId="0" applyFont="1" applyFill="1" applyBorder="1"/>
    <xf numFmtId="0" fontId="1" fillId="2" borderId="7" xfId="0" applyFont="1" applyFill="1" applyBorder="1"/>
    <xf numFmtId="0" fontId="3" fillId="2" borderId="7" xfId="0" applyFont="1" applyFill="1" applyBorder="1"/>
    <xf numFmtId="0" fontId="3" fillId="2" borderId="7" xfId="0" applyFont="1" applyFill="1" applyBorder="1" applyAlignment="1">
      <alignment horizontal="right"/>
    </xf>
    <xf numFmtId="0" fontId="1" fillId="0" borderId="0" xfId="0" applyFont="1" applyAlignment="1">
      <alignment horizontal="left" vertical="center"/>
    </xf>
    <xf numFmtId="0" fontId="5" fillId="0" borderId="3" xfId="0" applyFont="1" applyBorder="1" applyAlignment="1">
      <alignment horizontal="left" vertical="center"/>
    </xf>
    <xf numFmtId="3" fontId="5" fillId="0" borderId="0" xfId="0" applyNumberFormat="1" applyFont="1" applyAlignment="1">
      <alignment horizontal="left" vertical="center"/>
    </xf>
    <xf numFmtId="4" fontId="5" fillId="0" borderId="0" xfId="0" applyNumberFormat="1" applyFont="1" applyAlignment="1">
      <alignment horizontal="left" vertical="center"/>
    </xf>
    <xf numFmtId="10" fontId="5" fillId="0" borderId="0" xfId="0" applyNumberFormat="1" applyFont="1" applyAlignment="1">
      <alignment horizontal="left" vertical="center"/>
    </xf>
    <xf numFmtId="0" fontId="18" fillId="0" borderId="0" xfId="0" applyFont="1" applyAlignment="1">
      <alignment horizontal="left" vertical="center"/>
    </xf>
    <xf numFmtId="2" fontId="5" fillId="0" borderId="0" xfId="0" applyNumberFormat="1" applyFont="1" applyAlignment="1">
      <alignment horizontal="left" vertical="center"/>
    </xf>
    <xf numFmtId="0" fontId="6" fillId="0" borderId="0" xfId="0" applyFont="1" applyAlignment="1">
      <alignment horizontal="left" vertical="center"/>
    </xf>
    <xf numFmtId="0" fontId="0" fillId="12" borderId="0" xfId="0" applyFill="1"/>
    <xf numFmtId="2" fontId="3" fillId="12" borderId="3" xfId="0" applyNumberFormat="1" applyFont="1" applyFill="1" applyBorder="1"/>
    <xf numFmtId="15" fontId="35" fillId="0" borderId="22" xfId="5" applyNumberFormat="1" applyFont="1" applyBorder="1" applyAlignment="1">
      <alignment horizontal="justify" vertical="top" wrapText="1"/>
    </xf>
    <xf numFmtId="15" fontId="35" fillId="0" borderId="3" xfId="5" applyNumberFormat="1" applyFont="1" applyBorder="1" applyAlignment="1">
      <alignment horizontal="justify" vertical="top"/>
    </xf>
    <xf numFmtId="15" fontId="35" fillId="0" borderId="38" xfId="5" applyNumberFormat="1" applyFont="1" applyBorder="1" applyAlignment="1">
      <alignment horizontal="justify" vertical="top"/>
    </xf>
    <xf numFmtId="2" fontId="0" fillId="0" borderId="35" xfId="0" applyNumberFormat="1" applyBorder="1" applyAlignment="1">
      <alignment horizontal="center" vertical="center"/>
    </xf>
    <xf numFmtId="2" fontId="0" fillId="0" borderId="31" xfId="0" applyNumberFormat="1" applyBorder="1" applyAlignment="1">
      <alignment horizontal="center" vertical="center"/>
    </xf>
    <xf numFmtId="2" fontId="0" fillId="0" borderId="33" xfId="0" applyNumberFormat="1" applyBorder="1" applyAlignment="1">
      <alignment horizontal="center" vertical="center"/>
    </xf>
    <xf numFmtId="14" fontId="0" fillId="0" borderId="34" xfId="0" applyNumberFormat="1" applyBorder="1" applyAlignment="1">
      <alignment horizontal="center" vertical="center"/>
    </xf>
    <xf numFmtId="14" fontId="0" fillId="0" borderId="30" xfId="0" applyNumberFormat="1" applyBorder="1" applyAlignment="1">
      <alignment horizontal="center" vertical="center"/>
    </xf>
    <xf numFmtId="14" fontId="0" fillId="0" borderId="32" xfId="0" applyNumberFormat="1" applyBorder="1" applyAlignment="1">
      <alignment horizontal="center" vertical="center"/>
    </xf>
    <xf numFmtId="2" fontId="0" fillId="0" borderId="37" xfId="0" applyNumberFormat="1" applyBorder="1" applyAlignment="1">
      <alignment horizontal="center" vertical="center"/>
    </xf>
    <xf numFmtId="2" fontId="0" fillId="0" borderId="36" xfId="0" applyNumberFormat="1" applyBorder="1" applyAlignment="1">
      <alignment horizontal="center" vertical="center"/>
    </xf>
    <xf numFmtId="2" fontId="0" fillId="0" borderId="26" xfId="0" applyNumberFormat="1" applyBorder="1" applyAlignment="1">
      <alignment horizontal="center" vertical="center"/>
    </xf>
    <xf numFmtId="14" fontId="0" fillId="0" borderId="35" xfId="0" applyNumberFormat="1" applyBorder="1" applyAlignment="1">
      <alignment horizontal="center" vertical="center"/>
    </xf>
    <xf numFmtId="14" fontId="0" fillId="0" borderId="31" xfId="0" applyNumberFormat="1" applyBorder="1" applyAlignment="1">
      <alignment horizontal="center" vertical="center"/>
    </xf>
    <xf numFmtId="14" fontId="0" fillId="0" borderId="33" xfId="0" applyNumberFormat="1" applyBorder="1" applyAlignment="1">
      <alignment horizontal="center" vertical="center"/>
    </xf>
    <xf numFmtId="0" fontId="1" fillId="3" borderId="7" xfId="0" applyFont="1" applyFill="1" applyBorder="1" applyAlignment="1" applyProtection="1">
      <alignment horizontal="center"/>
      <protection locked="0"/>
    </xf>
    <xf numFmtId="4" fontId="1" fillId="3" borderId="0" xfId="0" applyNumberFormat="1" applyFont="1" applyFill="1" applyAlignment="1" applyProtection="1">
      <alignment horizontal="center" wrapText="1"/>
      <protection locked="0"/>
    </xf>
    <xf numFmtId="4" fontId="1" fillId="5" borderId="0" xfId="0" applyNumberFormat="1" applyFont="1" applyFill="1" applyAlignment="1" applyProtection="1">
      <alignment horizontal="left" wrapText="1"/>
      <protection locked="0"/>
    </xf>
    <xf numFmtId="14" fontId="1" fillId="3" borderId="7" xfId="0" applyNumberFormat="1" applyFont="1" applyFill="1" applyBorder="1" applyAlignment="1" applyProtection="1">
      <alignment horizontal="center"/>
      <protection locked="0"/>
    </xf>
    <xf numFmtId="4" fontId="1" fillId="3" borderId="0" xfId="0" applyNumberFormat="1" applyFont="1" applyFill="1" applyAlignment="1" applyProtection="1">
      <alignment horizontal="left"/>
      <protection locked="0"/>
    </xf>
    <xf numFmtId="4" fontId="1" fillId="3" borderId="0" xfId="0" applyNumberFormat="1" applyFont="1" applyFill="1" applyAlignment="1" applyProtection="1">
      <alignment horizontal="left" wrapText="1"/>
      <protection locked="0"/>
    </xf>
    <xf numFmtId="4" fontId="1" fillId="3" borderId="5" xfId="0" applyNumberFormat="1" applyFont="1" applyFill="1" applyBorder="1" applyAlignment="1" applyProtection="1">
      <alignment horizontal="center" wrapText="1"/>
      <protection locked="0"/>
    </xf>
    <xf numFmtId="4" fontId="1" fillId="5" borderId="5" xfId="0" applyNumberFormat="1" applyFont="1" applyFill="1" applyBorder="1" applyAlignment="1" applyProtection="1">
      <alignment horizontal="left" wrapText="1"/>
      <protection locked="0"/>
    </xf>
    <xf numFmtId="4" fontId="1" fillId="3" borderId="6" xfId="0" applyNumberFormat="1" applyFont="1" applyFill="1" applyBorder="1" applyAlignment="1" applyProtection="1">
      <alignment horizontal="center" wrapText="1"/>
      <protection locked="0"/>
    </xf>
    <xf numFmtId="4" fontId="1" fillId="5" borderId="6" xfId="0" applyNumberFormat="1" applyFont="1" applyFill="1" applyBorder="1" applyAlignment="1" applyProtection="1">
      <alignment horizontal="left" wrapText="1"/>
      <protection locked="0"/>
    </xf>
    <xf numFmtId="4" fontId="1" fillId="3" borderId="0" xfId="0" applyNumberFormat="1" applyFont="1" applyFill="1" applyAlignment="1" applyProtection="1">
      <alignment horizontal="left" vertical="top"/>
      <protection locked="0"/>
    </xf>
    <xf numFmtId="0" fontId="1" fillId="3" borderId="0" xfId="0" applyFont="1" applyFill="1" applyProtection="1">
      <protection locked="0"/>
    </xf>
    <xf numFmtId="0" fontId="3" fillId="2" borderId="0" xfId="0" applyFont="1" applyFill="1" applyAlignment="1">
      <alignment horizontal="left" vertical="center" textRotation="90"/>
    </xf>
    <xf numFmtId="0" fontId="3" fillId="2" borderId="5" xfId="0" applyFont="1" applyFill="1" applyBorder="1" applyAlignment="1">
      <alignment horizontal="left" vertical="center" textRotation="90"/>
    </xf>
    <xf numFmtId="0" fontId="1" fillId="2" borderId="0" xfId="0" applyFont="1" applyFill="1" applyAlignment="1">
      <alignment horizontal="left" vertical="center" textRotation="90"/>
    </xf>
    <xf numFmtId="0" fontId="1" fillId="2" borderId="5" xfId="0" applyFont="1" applyFill="1" applyBorder="1" applyAlignment="1">
      <alignment horizontal="left" vertical="center" textRotation="90"/>
    </xf>
    <xf numFmtId="0" fontId="0" fillId="3" borderId="0" xfId="0" applyFill="1" applyProtection="1">
      <protection locked="0"/>
    </xf>
    <xf numFmtId="0" fontId="3" fillId="2" borderId="6" xfId="0" applyFont="1" applyFill="1" applyBorder="1" applyAlignment="1">
      <alignment horizontal="center" vertical="center" wrapText="1"/>
    </xf>
    <xf numFmtId="0" fontId="0" fillId="3" borderId="8" xfId="0" applyFill="1" applyBorder="1" applyAlignment="1" applyProtection="1">
      <alignment horizontal="left" vertical="top" wrapText="1"/>
      <protection locked="0"/>
    </xf>
    <xf numFmtId="0" fontId="1" fillId="3" borderId="6" xfId="0" applyFont="1" applyFill="1" applyBorder="1" applyAlignment="1" applyProtection="1">
      <alignment horizontal="left" vertical="top" wrapText="1"/>
      <protection locked="0"/>
    </xf>
    <xf numFmtId="0" fontId="0" fillId="3" borderId="6" xfId="0" applyFill="1" applyBorder="1" applyAlignment="1" applyProtection="1">
      <alignment horizontal="center"/>
      <protection locked="0"/>
    </xf>
    <xf numFmtId="0" fontId="0" fillId="3" borderId="0" xfId="0" applyFill="1" applyAlignment="1" applyProtection="1">
      <alignment horizontal="left" wrapText="1"/>
      <protection locked="0"/>
    </xf>
    <xf numFmtId="0" fontId="1" fillId="3" borderId="0" xfId="0" applyFont="1" applyFill="1" applyAlignment="1" applyProtection="1">
      <alignment horizontal="left" wrapText="1"/>
      <protection locked="0"/>
    </xf>
    <xf numFmtId="4" fontId="1" fillId="8" borderId="0" xfId="0" applyNumberFormat="1" applyFont="1" applyFill="1" applyAlignment="1">
      <alignment horizontal="left" wrapText="1"/>
    </xf>
    <xf numFmtId="4" fontId="1" fillId="3" borderId="5" xfId="0" applyNumberFormat="1" applyFont="1" applyFill="1" applyBorder="1" applyAlignment="1" applyProtection="1">
      <alignment horizontal="center"/>
      <protection locked="0"/>
    </xf>
    <xf numFmtId="0" fontId="0" fillId="3" borderId="6" xfId="0" applyFill="1" applyBorder="1" applyAlignment="1" applyProtection="1">
      <alignment horizontal="left" vertical="top"/>
      <protection locked="0"/>
    </xf>
    <xf numFmtId="0" fontId="1" fillId="3" borderId="6" xfId="0" applyFont="1" applyFill="1" applyBorder="1" applyAlignment="1" applyProtection="1">
      <alignment vertical="top"/>
      <protection locked="0"/>
    </xf>
    <xf numFmtId="0" fontId="1" fillId="3" borderId="0" xfId="0" applyFont="1" applyFill="1" applyAlignment="1" applyProtection="1">
      <alignment vertical="top"/>
      <protection locked="0"/>
    </xf>
    <xf numFmtId="0" fontId="1" fillId="3" borderId="5" xfId="0" applyFont="1" applyFill="1" applyBorder="1" applyAlignment="1" applyProtection="1">
      <alignment vertical="top"/>
      <protection locked="0"/>
    </xf>
    <xf numFmtId="0" fontId="3" fillId="2" borderId="6" xfId="0" applyFont="1" applyFill="1" applyBorder="1" applyAlignment="1">
      <alignment horizontal="center" vertical="center" textRotation="90"/>
    </xf>
    <xf numFmtId="0" fontId="3" fillId="2" borderId="0" xfId="0" applyFont="1" applyFill="1" applyAlignment="1">
      <alignment horizontal="center" vertical="center" textRotation="90"/>
    </xf>
    <xf numFmtId="0" fontId="3" fillId="2" borderId="5" xfId="0" applyFont="1" applyFill="1" applyBorder="1" applyAlignment="1">
      <alignment horizontal="center" vertical="center" textRotation="90"/>
    </xf>
    <xf numFmtId="0" fontId="3" fillId="2" borderId="6" xfId="0" applyFont="1" applyFill="1" applyBorder="1" applyAlignment="1">
      <alignment horizontal="center" vertical="center"/>
    </xf>
    <xf numFmtId="0" fontId="3" fillId="2" borderId="5" xfId="0" applyFont="1" applyFill="1" applyBorder="1" applyAlignment="1">
      <alignment horizontal="center" vertical="center"/>
    </xf>
    <xf numFmtId="4" fontId="3" fillId="8" borderId="6" xfId="0" applyNumberFormat="1" applyFont="1" applyFill="1" applyBorder="1" applyAlignment="1">
      <alignment horizontal="center" vertical="center"/>
    </xf>
    <xf numFmtId="4" fontId="3" fillId="8" borderId="5" xfId="0" applyNumberFormat="1" applyFont="1" applyFill="1" applyBorder="1" applyAlignment="1">
      <alignment horizontal="center" vertical="center"/>
    </xf>
    <xf numFmtId="0" fontId="3" fillId="0" borderId="6" xfId="0" applyFont="1" applyBorder="1" applyAlignment="1">
      <alignment horizontal="right" vertical="center"/>
    </xf>
    <xf numFmtId="0" fontId="1" fillId="0" borderId="6" xfId="0" applyFont="1" applyBorder="1" applyAlignment="1">
      <alignment horizontal="right" vertical="center"/>
    </xf>
    <xf numFmtId="0" fontId="1" fillId="0" borderId="5" xfId="0" applyFont="1" applyBorder="1" applyAlignment="1">
      <alignment horizontal="right" vertical="center"/>
    </xf>
    <xf numFmtId="0" fontId="3" fillId="2" borderId="6" xfId="0" applyFont="1" applyFill="1" applyBorder="1" applyAlignment="1">
      <alignment horizontal="left" vertical="center" textRotation="90" wrapText="1"/>
    </xf>
    <xf numFmtId="0" fontId="1" fillId="0" borderId="0" xfId="0" applyFont="1" applyAlignment="1">
      <alignment horizontal="left" vertical="center" textRotation="90" wrapText="1"/>
    </xf>
    <xf numFmtId="0" fontId="0" fillId="3" borderId="6" xfId="0" applyFill="1" applyBorder="1" applyAlignment="1" applyProtection="1">
      <alignment horizontal="left" vertical="top" wrapText="1"/>
      <protection locked="0"/>
    </xf>
    <xf numFmtId="0" fontId="1" fillId="3" borderId="0" xfId="0" applyFont="1" applyFill="1" applyAlignment="1" applyProtection="1">
      <alignment horizontal="left" vertical="top" wrapText="1"/>
      <protection locked="0"/>
    </xf>
    <xf numFmtId="0" fontId="1" fillId="3" borderId="5" xfId="0" applyFont="1" applyFill="1" applyBorder="1" applyAlignment="1" applyProtection="1">
      <alignment horizontal="left" vertical="top" wrapText="1"/>
      <protection locked="0"/>
    </xf>
    <xf numFmtId="4" fontId="3" fillId="8" borderId="6" xfId="0" applyNumberFormat="1" applyFont="1" applyFill="1" applyBorder="1" applyAlignment="1">
      <alignment horizontal="left" vertical="center" wrapText="1"/>
    </xf>
    <xf numFmtId="4" fontId="1" fillId="8" borderId="6" xfId="0" applyNumberFormat="1" applyFont="1" applyFill="1" applyBorder="1" applyAlignment="1">
      <alignment horizontal="left" vertical="center" wrapText="1"/>
    </xf>
    <xf numFmtId="4" fontId="1" fillId="8" borderId="5" xfId="0" applyNumberFormat="1" applyFont="1" applyFill="1" applyBorder="1" applyAlignment="1">
      <alignment horizontal="left" vertical="center" wrapText="1"/>
    </xf>
    <xf numFmtId="0" fontId="3" fillId="2" borderId="0" xfId="0" applyFont="1" applyFill="1" applyAlignment="1">
      <alignment horizontal="left" vertical="center" textRotation="90" wrapText="1"/>
    </xf>
    <xf numFmtId="0" fontId="3" fillId="0" borderId="0" xfId="0" applyFont="1" applyAlignment="1">
      <alignment horizontal="left" vertical="center" textRotation="90" wrapText="1"/>
    </xf>
    <xf numFmtId="0" fontId="3" fillId="0" borderId="5" xfId="0" applyFont="1" applyBorder="1" applyAlignment="1">
      <alignment horizontal="left" vertical="center" textRotation="90" wrapText="1"/>
    </xf>
    <xf numFmtId="0" fontId="18" fillId="2" borderId="0" xfId="0" applyFont="1" applyFill="1"/>
    <xf numFmtId="0" fontId="18" fillId="0" borderId="0" xfId="0" applyFont="1"/>
    <xf numFmtId="49" fontId="0" fillId="3" borderId="6" xfId="0" applyNumberFormat="1" applyFill="1" applyBorder="1" applyAlignment="1" applyProtection="1">
      <alignment horizontal="center"/>
      <protection locked="0"/>
    </xf>
    <xf numFmtId="49" fontId="1" fillId="3" borderId="6" xfId="0" applyNumberFormat="1" applyFont="1" applyFill="1" applyBorder="1" applyAlignment="1" applyProtection="1">
      <alignment horizontal="center"/>
      <protection locked="0"/>
    </xf>
    <xf numFmtId="0" fontId="0" fillId="3" borderId="9" xfId="0" applyFill="1" applyBorder="1" applyAlignment="1" applyProtection="1">
      <alignment horizontal="center"/>
      <protection locked="0"/>
    </xf>
    <xf numFmtId="0" fontId="1" fillId="3" borderId="9" xfId="0" applyFont="1" applyFill="1" applyBorder="1" applyAlignment="1" applyProtection="1">
      <alignment horizontal="center"/>
      <protection locked="0"/>
    </xf>
    <xf numFmtId="0" fontId="1" fillId="3" borderId="6" xfId="0" applyFont="1" applyFill="1" applyBorder="1" applyAlignment="1" applyProtection="1">
      <alignment horizontal="left"/>
      <protection locked="0"/>
    </xf>
    <xf numFmtId="0" fontId="1" fillId="3" borderId="0" xfId="0" applyFont="1" applyFill="1" applyAlignment="1" applyProtection="1">
      <alignment horizontal="left"/>
      <protection locked="0"/>
    </xf>
    <xf numFmtId="0" fontId="0" fillId="3" borderId="0" xfId="0" applyFill="1" applyAlignment="1" applyProtection="1">
      <alignment horizontal="left"/>
      <protection locked="0"/>
    </xf>
    <xf numFmtId="0" fontId="1" fillId="0" borderId="0" xfId="0" applyFont="1"/>
    <xf numFmtId="0" fontId="0" fillId="3" borderId="6" xfId="0" applyFill="1" applyBorder="1" applyProtection="1">
      <protection locked="0"/>
    </xf>
    <xf numFmtId="0" fontId="1" fillId="3" borderId="6" xfId="0" applyFont="1" applyFill="1" applyBorder="1" applyProtection="1">
      <protection locked="0"/>
    </xf>
    <xf numFmtId="0" fontId="3" fillId="9" borderId="19" xfId="0" applyFont="1" applyFill="1" applyBorder="1" applyAlignment="1">
      <alignment horizontal="center" vertical="center"/>
    </xf>
    <xf numFmtId="0" fontId="3" fillId="9" borderId="18" xfId="0" applyFont="1" applyFill="1" applyBorder="1" applyAlignment="1">
      <alignment horizontal="center" vertical="center"/>
    </xf>
    <xf numFmtId="0" fontId="3" fillId="2" borderId="17" xfId="0" applyFont="1" applyFill="1" applyBorder="1" applyAlignment="1">
      <alignment horizontal="left" vertical="center"/>
    </xf>
    <xf numFmtId="0" fontId="3" fillId="2" borderId="15" xfId="0" applyFont="1" applyFill="1" applyBorder="1" applyAlignment="1">
      <alignment horizontal="left" vertical="center"/>
    </xf>
    <xf numFmtId="4" fontId="1" fillId="8" borderId="16" xfId="0" applyNumberFormat="1" applyFont="1" applyFill="1" applyBorder="1" applyAlignment="1">
      <alignment horizontal="center" vertical="center"/>
    </xf>
    <xf numFmtId="4" fontId="1" fillId="8" borderId="14" xfId="0" applyNumberFormat="1" applyFont="1" applyFill="1" applyBorder="1" applyAlignment="1">
      <alignment horizontal="center" vertical="center"/>
    </xf>
    <xf numFmtId="0" fontId="1" fillId="3" borderId="0" xfId="0" applyFont="1" applyFill="1" applyAlignment="1" applyProtection="1">
      <alignment horizontal="center"/>
      <protection locked="0"/>
    </xf>
    <xf numFmtId="0" fontId="0" fillId="3" borderId="0" xfId="0" applyFill="1" applyAlignment="1" applyProtection="1">
      <alignment horizontal="center"/>
      <protection locked="0"/>
    </xf>
    <xf numFmtId="9" fontId="1" fillId="8" borderId="0" xfId="0" applyNumberFormat="1" applyFont="1" applyFill="1" applyAlignment="1">
      <alignment horizontal="left"/>
    </xf>
    <xf numFmtId="0" fontId="1" fillId="8" borderId="0" xfId="0" applyFont="1" applyFill="1" applyAlignment="1">
      <alignment horizontal="left"/>
    </xf>
    <xf numFmtId="0" fontId="31" fillId="2" borderId="6" xfId="0" applyFont="1" applyFill="1" applyBorder="1" applyAlignment="1">
      <alignment horizontal="center"/>
    </xf>
    <xf numFmtId="4" fontId="1" fillId="3" borderId="0" xfId="0" applyNumberFormat="1" applyFont="1" applyFill="1" applyAlignment="1" applyProtection="1">
      <alignment horizontal="center"/>
      <protection locked="0"/>
    </xf>
    <xf numFmtId="0" fontId="3" fillId="8" borderId="6" xfId="0" applyFont="1" applyFill="1" applyBorder="1" applyAlignment="1">
      <alignment horizontal="center" vertical="center" wrapText="1"/>
    </xf>
    <xf numFmtId="0" fontId="1" fillId="8" borderId="6" xfId="0" applyFont="1" applyFill="1" applyBorder="1" applyAlignment="1">
      <alignment horizontal="center" wrapText="1"/>
    </xf>
    <xf numFmtId="0" fontId="1" fillId="8" borderId="5" xfId="0" applyFont="1" applyFill="1" applyBorder="1" applyAlignment="1">
      <alignment horizontal="center" wrapText="1"/>
    </xf>
    <xf numFmtId="0" fontId="1" fillId="3" borderId="6" xfId="0" applyFont="1" applyFill="1" applyBorder="1" applyAlignment="1" applyProtection="1">
      <alignment horizontal="left" vertical="top"/>
      <protection locked="0"/>
    </xf>
    <xf numFmtId="0" fontId="1" fillId="3" borderId="0" xfId="0" applyFont="1" applyFill="1" applyAlignment="1" applyProtection="1">
      <alignment horizontal="left" vertical="top"/>
      <protection locked="0"/>
    </xf>
    <xf numFmtId="0" fontId="1" fillId="3" borderId="5" xfId="0" applyFont="1" applyFill="1" applyBorder="1" applyAlignment="1" applyProtection="1">
      <alignment horizontal="left" vertical="top"/>
      <protection locked="0"/>
    </xf>
    <xf numFmtId="0" fontId="3" fillId="2" borderId="6" xfId="0" applyFont="1" applyFill="1" applyBorder="1" applyAlignment="1">
      <alignment horizontal="center" vertical="center" textRotation="90" wrapText="1"/>
    </xf>
    <xf numFmtId="0" fontId="3" fillId="2" borderId="0" xfId="0" applyFont="1" applyFill="1" applyAlignment="1">
      <alignment horizontal="center" vertical="center" textRotation="90" wrapText="1"/>
    </xf>
    <xf numFmtId="0" fontId="3" fillId="2" borderId="5" xfId="0" applyFont="1" applyFill="1" applyBorder="1" applyAlignment="1">
      <alignment horizontal="center" vertical="center" textRotation="90" wrapText="1"/>
    </xf>
    <xf numFmtId="0" fontId="3" fillId="2" borderId="0" xfId="0" applyFont="1" applyFill="1" applyAlignment="1">
      <alignment horizontal="right" vertical="top"/>
    </xf>
    <xf numFmtId="6" fontId="5" fillId="3" borderId="6" xfId="3" applyNumberFormat="1" applyFont="1" applyFill="1" applyBorder="1" applyAlignment="1" applyProtection="1">
      <alignment horizontal="left" vertical="top" wrapText="1"/>
      <protection locked="0"/>
    </xf>
    <xf numFmtId="0" fontId="18" fillId="3" borderId="6" xfId="0" applyFont="1" applyFill="1" applyBorder="1" applyAlignment="1" applyProtection="1">
      <alignment vertical="top" wrapText="1"/>
      <protection locked="0"/>
    </xf>
    <xf numFmtId="0" fontId="18" fillId="3" borderId="0" xfId="0" applyFont="1" applyFill="1" applyAlignment="1" applyProtection="1">
      <alignment vertical="top" wrapText="1"/>
      <protection locked="0"/>
    </xf>
    <xf numFmtId="0" fontId="18" fillId="3" borderId="5" xfId="0" applyFont="1" applyFill="1" applyBorder="1" applyAlignment="1" applyProtection="1">
      <alignment vertical="top" wrapText="1"/>
      <protection locked="0"/>
    </xf>
    <xf numFmtId="0" fontId="0" fillId="3" borderId="6" xfId="0" applyFill="1" applyBorder="1" applyAlignment="1" applyProtection="1">
      <alignment wrapText="1"/>
      <protection locked="0"/>
    </xf>
    <xf numFmtId="0" fontId="0" fillId="3" borderId="0" xfId="0" applyFill="1" applyAlignment="1" applyProtection="1">
      <alignment wrapText="1"/>
      <protection locked="0"/>
    </xf>
    <xf numFmtId="0" fontId="1" fillId="3" borderId="0" xfId="0" applyFont="1" applyFill="1" applyAlignment="1" applyProtection="1">
      <alignment wrapText="1"/>
      <protection locked="0"/>
    </xf>
    <xf numFmtId="0" fontId="0" fillId="0" borderId="0" xfId="0" applyAlignment="1">
      <alignment wrapText="1"/>
    </xf>
    <xf numFmtId="0" fontId="1" fillId="0" borderId="0" xfId="0" applyFont="1" applyAlignment="1">
      <alignment wrapText="1"/>
    </xf>
    <xf numFmtId="0" fontId="1" fillId="5" borderId="0" xfId="0" applyFont="1" applyFill="1" applyProtection="1">
      <protection locked="0"/>
    </xf>
    <xf numFmtId="0" fontId="1" fillId="0" borderId="0" xfId="0" applyFont="1" applyProtection="1">
      <protection locked="0"/>
    </xf>
    <xf numFmtId="2" fontId="1" fillId="3" borderId="0" xfId="0" applyNumberFormat="1" applyFont="1" applyFill="1" applyAlignment="1" applyProtection="1">
      <alignment horizontal="right"/>
      <protection locked="0"/>
    </xf>
    <xf numFmtId="14" fontId="1" fillId="3" borderId="20" xfId="0" applyNumberFormat="1" applyFont="1" applyFill="1" applyBorder="1" applyAlignment="1" applyProtection="1">
      <alignment horizontal="center"/>
      <protection locked="0"/>
    </xf>
    <xf numFmtId="4" fontId="1" fillId="8" borderId="0" xfId="0" applyNumberFormat="1" applyFont="1" applyFill="1" applyAlignment="1">
      <alignment horizontal="center" wrapText="1"/>
    </xf>
    <xf numFmtId="0" fontId="1" fillId="9" borderId="20" xfId="0" applyFont="1" applyFill="1" applyBorder="1" applyAlignment="1" applyProtection="1">
      <alignment horizontal="left"/>
      <protection locked="0"/>
    </xf>
    <xf numFmtId="0" fontId="1" fillId="9" borderId="7" xfId="0" applyFont="1" applyFill="1" applyBorder="1" applyAlignment="1" applyProtection="1">
      <alignment horizontal="left"/>
      <protection locked="0"/>
    </xf>
    <xf numFmtId="0" fontId="1" fillId="9" borderId="21" xfId="0" applyFont="1" applyFill="1" applyBorder="1" applyAlignment="1" applyProtection="1">
      <alignment horizontal="left"/>
      <protection locked="0"/>
    </xf>
    <xf numFmtId="0" fontId="3" fillId="2" borderId="9" xfId="0" applyFont="1" applyFill="1" applyBorder="1" applyAlignment="1">
      <alignment horizontal="center" vertical="center" textRotation="90"/>
    </xf>
    <xf numFmtId="4" fontId="3" fillId="2" borderId="6" xfId="0" applyNumberFormat="1" applyFont="1" applyFill="1" applyBorder="1" applyAlignment="1">
      <alignment horizontal="center"/>
    </xf>
    <xf numFmtId="0" fontId="3" fillId="2" borderId="6" xfId="0" applyFont="1" applyFill="1" applyBorder="1" applyAlignment="1">
      <alignment horizontal="center"/>
    </xf>
    <xf numFmtId="3" fontId="0" fillId="3" borderId="0" xfId="0" applyNumberFormat="1" applyFill="1" applyAlignment="1" applyProtection="1">
      <alignment horizontal="center"/>
      <protection locked="0"/>
    </xf>
    <xf numFmtId="3" fontId="0" fillId="8" borderId="0" xfId="0" applyNumberFormat="1" applyFill="1" applyAlignment="1">
      <alignment horizontal="center"/>
    </xf>
    <xf numFmtId="10" fontId="0" fillId="3" borderId="0" xfId="0" applyNumberFormat="1" applyFill="1" applyAlignment="1" applyProtection="1">
      <alignment horizontal="center"/>
      <protection locked="0"/>
    </xf>
    <xf numFmtId="3" fontId="0" fillId="8" borderId="40" xfId="0" applyNumberFormat="1" applyFill="1" applyBorder="1" applyAlignment="1">
      <alignment horizontal="center"/>
    </xf>
    <xf numFmtId="9" fontId="1" fillId="8" borderId="0" xfId="0" applyNumberFormat="1" applyFont="1" applyFill="1" applyAlignment="1">
      <alignment horizontal="center"/>
    </xf>
    <xf numFmtId="3" fontId="1" fillId="8" borderId="40" xfId="0" applyNumberFormat="1" applyFont="1" applyFill="1" applyBorder="1" applyAlignment="1">
      <alignment horizontal="center"/>
    </xf>
    <xf numFmtId="3" fontId="1" fillId="8" borderId="0" xfId="0" applyNumberFormat="1" applyFont="1" applyFill="1" applyAlignment="1">
      <alignment horizontal="center"/>
    </xf>
    <xf numFmtId="0" fontId="38" fillId="2" borderId="28" xfId="0" applyFont="1" applyFill="1" applyBorder="1" applyAlignment="1">
      <alignment horizontal="center" wrapText="1"/>
    </xf>
    <xf numFmtId="0" fontId="23" fillId="10" borderId="23" xfId="0" applyFont="1" applyFill="1" applyBorder="1" applyAlignment="1" applyProtection="1">
      <alignment horizontal="center" vertical="center" wrapText="1"/>
      <protection locked="0"/>
    </xf>
    <xf numFmtId="0" fontId="3" fillId="0" borderId="22" xfId="0" applyFont="1" applyBorder="1" applyAlignment="1">
      <alignment horizontal="center"/>
    </xf>
    <xf numFmtId="0" fontId="3" fillId="0" borderId="3" xfId="0" applyFont="1" applyBorder="1" applyAlignment="1">
      <alignment horizontal="center"/>
    </xf>
    <xf numFmtId="0" fontId="3" fillId="0" borderId="38" xfId="0" applyFont="1" applyBorder="1" applyAlignment="1">
      <alignment horizontal="center"/>
    </xf>
    <xf numFmtId="0" fontId="18" fillId="0" borderId="0" xfId="0" applyFont="1" applyAlignment="1">
      <alignment horizontal="center" vertical="center" wrapText="1"/>
    </xf>
    <xf numFmtId="0" fontId="29" fillId="15" borderId="4" xfId="0" applyFont="1" applyFill="1" applyBorder="1" applyAlignment="1" applyProtection="1">
      <alignment horizontal="center" vertical="center"/>
      <protection hidden="1"/>
    </xf>
    <xf numFmtId="0" fontId="9" fillId="15" borderId="4" xfId="0" applyFont="1" applyFill="1" applyBorder="1" applyProtection="1">
      <protection hidden="1"/>
    </xf>
    <xf numFmtId="10" fontId="9" fillId="15" borderId="4" xfId="0" applyNumberFormat="1" applyFont="1" applyFill="1" applyBorder="1" applyAlignment="1" applyProtection="1">
      <alignment horizontal="center"/>
      <protection hidden="1"/>
    </xf>
    <xf numFmtId="9" fontId="9" fillId="15" borderId="4" xfId="0" applyNumberFormat="1" applyFont="1" applyFill="1" applyBorder="1" applyAlignment="1" applyProtection="1">
      <alignment horizontal="center"/>
      <protection hidden="1"/>
    </xf>
    <xf numFmtId="0" fontId="9" fillId="15" borderId="4" xfId="0" applyFont="1" applyFill="1" applyBorder="1" applyAlignment="1" applyProtection="1">
      <alignment horizontal="center" vertical="center"/>
      <protection hidden="1"/>
    </xf>
    <xf numFmtId="10" fontId="9" fillId="15" borderId="4" xfId="2" applyNumberFormat="1" applyFont="1" applyFill="1" applyBorder="1" applyAlignment="1" applyProtection="1">
      <alignment horizontal="center"/>
      <protection hidden="1"/>
    </xf>
    <xf numFmtId="1" fontId="9" fillId="15" borderId="4" xfId="0" applyNumberFormat="1" applyFont="1" applyFill="1" applyBorder="1" applyAlignment="1" applyProtection="1">
      <alignment horizontal="center"/>
      <protection hidden="1"/>
    </xf>
    <xf numFmtId="0" fontId="9" fillId="15" borderId="4" xfId="2" applyNumberFormat="1" applyFont="1" applyFill="1" applyBorder="1" applyAlignment="1" applyProtection="1">
      <alignment horizontal="center"/>
      <protection hidden="1"/>
    </xf>
    <xf numFmtId="0" fontId="2" fillId="2" borderId="0" xfId="0" applyFont="1" applyFill="1" applyProtection="1">
      <protection hidden="1"/>
    </xf>
    <xf numFmtId="0" fontId="2" fillId="2" borderId="0" xfId="0" applyFont="1" applyFill="1" applyAlignment="1" applyProtection="1">
      <alignment horizontal="left"/>
      <protection hidden="1"/>
    </xf>
    <xf numFmtId="0" fontId="16" fillId="0" borderId="0" xfId="0" applyFont="1" applyAlignment="1" applyProtection="1">
      <alignment horizontal="center"/>
      <protection hidden="1"/>
    </xf>
    <xf numFmtId="0" fontId="15" fillId="0" borderId="1" xfId="0" applyFont="1" applyBorder="1" applyAlignment="1" applyProtection="1">
      <alignment horizontal="center" vertical="center"/>
      <protection hidden="1"/>
    </xf>
    <xf numFmtId="10" fontId="23" fillId="0" borderId="23" xfId="0" applyNumberFormat="1" applyFont="1" applyBorder="1" applyAlignment="1" applyProtection="1">
      <alignment horizontal="center" vertical="center"/>
      <protection hidden="1"/>
    </xf>
    <xf numFmtId="10" fontId="9" fillId="2" borderId="27" xfId="0" applyNumberFormat="1" applyFont="1" applyFill="1" applyBorder="1" applyAlignment="1" applyProtection="1">
      <alignment horizontal="center" vertical="center"/>
      <protection hidden="1"/>
    </xf>
    <xf numFmtId="44" fontId="23" fillId="2" borderId="25" xfId="0" applyNumberFormat="1" applyFont="1" applyFill="1" applyBorder="1" applyAlignment="1" applyProtection="1">
      <alignment horizontal="right" vertical="center"/>
      <protection hidden="1"/>
    </xf>
    <xf numFmtId="10" fontId="23" fillId="2" borderId="23" xfId="0" applyNumberFormat="1" applyFont="1" applyFill="1" applyBorder="1" applyAlignment="1" applyProtection="1">
      <alignment horizontal="center" vertical="center"/>
      <protection hidden="1"/>
    </xf>
    <xf numFmtId="0" fontId="23" fillId="2" borderId="23" xfId="0" applyFont="1" applyFill="1" applyBorder="1" applyAlignment="1" applyProtection="1">
      <alignment horizontal="center" vertical="center"/>
      <protection hidden="1"/>
    </xf>
    <xf numFmtId="0" fontId="23" fillId="2" borderId="23" xfId="0" applyFont="1" applyFill="1" applyBorder="1" applyAlignment="1" applyProtection="1">
      <alignment horizontal="center" vertical="center" wrapText="1"/>
      <protection hidden="1"/>
    </xf>
    <xf numFmtId="0" fontId="23" fillId="2" borderId="25" xfId="0" applyFont="1" applyFill="1" applyBorder="1" applyAlignment="1" applyProtection="1">
      <alignment horizontal="center" vertical="center" wrapText="1"/>
      <protection hidden="1"/>
    </xf>
    <xf numFmtId="0" fontId="30" fillId="2" borderId="25" xfId="0" applyFont="1" applyFill="1" applyBorder="1" applyAlignment="1" applyProtection="1">
      <alignment horizontal="center" vertical="center" wrapText="1"/>
      <protection hidden="1"/>
    </xf>
    <xf numFmtId="0" fontId="30" fillId="2" borderId="28" xfId="0" applyFont="1" applyFill="1" applyBorder="1" applyAlignment="1" applyProtection="1">
      <alignment horizontal="center" vertical="center" wrapText="1"/>
      <protection hidden="1"/>
    </xf>
    <xf numFmtId="0" fontId="30" fillId="2" borderId="24" xfId="0" applyFont="1" applyFill="1" applyBorder="1" applyAlignment="1" applyProtection="1">
      <alignment horizontal="center" vertical="center" wrapText="1"/>
      <protection hidden="1"/>
    </xf>
    <xf numFmtId="0" fontId="23" fillId="2" borderId="23" xfId="0" applyFont="1" applyFill="1" applyBorder="1" applyAlignment="1" applyProtection="1">
      <alignment horizontal="left" vertical="center" wrapText="1"/>
      <protection hidden="1"/>
    </xf>
    <xf numFmtId="0" fontId="23" fillId="2" borderId="25" xfId="0" applyFont="1" applyFill="1" applyBorder="1" applyAlignment="1" applyProtection="1">
      <alignment horizontal="left" vertical="center" wrapText="1"/>
      <protection hidden="1"/>
    </xf>
    <xf numFmtId="0" fontId="30" fillId="14" borderId="25" xfId="0" applyFont="1" applyFill="1" applyBorder="1" applyAlignment="1" applyProtection="1">
      <alignment horizontal="center" vertical="center" wrapText="1"/>
      <protection hidden="1"/>
    </xf>
    <xf numFmtId="0" fontId="30" fillId="14" borderId="24" xfId="0" applyFont="1" applyFill="1" applyBorder="1" applyAlignment="1" applyProtection="1">
      <alignment horizontal="center" vertical="center" wrapText="1"/>
      <protection hidden="1"/>
    </xf>
    <xf numFmtId="0" fontId="23" fillId="2" borderId="29" xfId="0" applyFont="1" applyFill="1" applyBorder="1" applyAlignment="1" applyProtection="1">
      <alignment horizontal="left" vertical="center"/>
      <protection hidden="1"/>
    </xf>
    <xf numFmtId="0" fontId="23" fillId="2" borderId="23" xfId="0" applyFont="1" applyFill="1" applyBorder="1" applyAlignment="1" applyProtection="1">
      <alignment horizontal="left" vertical="center"/>
      <protection hidden="1"/>
    </xf>
    <xf numFmtId="0" fontId="39" fillId="2" borderId="0" xfId="0" applyFont="1" applyFill="1" applyProtection="1">
      <protection hidden="1"/>
    </xf>
    <xf numFmtId="0" fontId="30" fillId="2" borderId="23" xfId="0" applyFont="1" applyFill="1" applyBorder="1" applyAlignment="1" applyProtection="1">
      <alignment horizontal="left" vertical="center"/>
      <protection hidden="1"/>
    </xf>
    <xf numFmtId="4" fontId="23" fillId="2" borderId="23" xfId="0" applyNumberFormat="1" applyFont="1" applyFill="1" applyBorder="1" applyAlignment="1" applyProtection="1">
      <alignment horizontal="right" vertical="center"/>
      <protection hidden="1"/>
    </xf>
    <xf numFmtId="0" fontId="11" fillId="0" borderId="4" xfId="0" applyFont="1" applyBorder="1" applyAlignment="1">
      <alignment horizontal="left" vertical="top" wrapText="1"/>
    </xf>
  </cellXfs>
  <cellStyles count="7">
    <cellStyle name="Comma" xfId="1" builtinId="3"/>
    <cellStyle name="Hyperlink" xfId="3" builtinId="8"/>
    <cellStyle name="Normal" xfId="0" builtinId="0"/>
    <cellStyle name="Normal 2 5" xfId="5" xr:uid="{AF798395-DFEE-4FF3-998F-F9949C172BED}"/>
    <cellStyle name="Normal 7" xfId="4" xr:uid="{D874E490-EE95-4A4C-85D5-A5894E6AFEBF}"/>
    <cellStyle name="Normal 8" xfId="6" xr:uid="{C7DDE51E-A637-414B-B8CD-527494C99DD5}"/>
    <cellStyle name="Per cent" xfId="2" builtinId="5"/>
  </cellStyles>
  <dxfs count="3">
    <dxf>
      <font>
        <color rgb="FF9C0006"/>
      </font>
      <fill>
        <patternFill>
          <bgColor rgb="FFFFC7CE"/>
        </patternFill>
      </fill>
    </dxf>
    <dxf>
      <font>
        <color rgb="FF006100"/>
      </font>
      <fill>
        <patternFill>
          <bgColor rgb="FFC6EFCE"/>
        </patternFill>
      </fill>
    </dxf>
    <dxf>
      <fill>
        <patternFill>
          <bgColor rgb="FFFF0000"/>
        </patternFill>
      </fill>
    </dxf>
  </dxfs>
  <tableStyles count="0" defaultTableStyle="TableStyleMedium2" defaultPivotStyle="PivotStyleLight16"/>
  <colors>
    <mruColors>
      <color rgb="FFE6FFFE"/>
      <color rgb="FFD6FEFE"/>
      <color rgb="FFEEEEEE"/>
      <color rgb="FF0070C0"/>
      <color rgb="FFF2F2F2"/>
      <color rgb="FF1F4E78"/>
      <color rgb="FF000000"/>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0</xdr:colOff>
      <xdr:row>7</xdr:row>
      <xdr:rowOff>0</xdr:rowOff>
    </xdr:from>
    <xdr:to>
      <xdr:col>1</xdr:col>
      <xdr:colOff>0</xdr:colOff>
      <xdr:row>10</xdr:row>
      <xdr:rowOff>19050</xdr:rowOff>
    </xdr:to>
    <xdr:sp macro="" textlink="">
      <xdr:nvSpPr>
        <xdr:cNvPr id="2" name="TextBox 1">
          <a:extLst>
            <a:ext uri="{FF2B5EF4-FFF2-40B4-BE49-F238E27FC236}">
              <a16:creationId xmlns:a16="http://schemas.microsoft.com/office/drawing/2014/main" id="{781C5F48-C76E-4452-B162-72A05873E15F}"/>
            </a:ext>
          </a:extLst>
        </xdr:cNvPr>
        <xdr:cNvSpPr txBox="1"/>
      </xdr:nvSpPr>
      <xdr:spPr>
        <a:xfrm>
          <a:off x="0" y="2886075"/>
          <a:ext cx="9458325" cy="590550"/>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lstStyle/>
        <a:p>
          <a:pPr algn="just"/>
          <a:r>
            <a:rPr lang="en-GB" sz="1100" b="0" baseline="0">
              <a:latin typeface="Arial" pitchFamily="34" charset="0"/>
              <a:cs typeface="Arial" pitchFamily="34" charset="0"/>
            </a:rPr>
            <a:t>Link to process notes:</a:t>
          </a:r>
        </a:p>
        <a:p>
          <a:pPr algn="just"/>
          <a:endParaRPr lang="en-GB" sz="1100" b="0" baseline="0">
            <a:latin typeface="Arial" pitchFamily="34" charset="0"/>
            <a:cs typeface="Arial" pitchFamily="34" charset="0"/>
          </a:endParaRPr>
        </a:p>
        <a:p>
          <a:pPr algn="just"/>
          <a:endParaRPr lang="en-GB" sz="1100" b="0" baseline="0">
            <a:latin typeface="Arial" pitchFamily="34" charset="0"/>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25</xdr:col>
      <xdr:colOff>542925</xdr:colOff>
      <xdr:row>0</xdr:row>
      <xdr:rowOff>76200</xdr:rowOff>
    </xdr:from>
    <xdr:ext cx="2826543" cy="60960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5782925" y="76200"/>
          <a:ext cx="2826543" cy="609600"/>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GB" sz="900" b="1">
              <a:solidFill>
                <a:srgbClr val="FF0000"/>
              </a:solidFill>
            </a:rPr>
            <a:t>Help</a:t>
          </a:r>
          <a:r>
            <a:rPr lang="en-GB" sz="900" b="1" baseline="0">
              <a:solidFill>
                <a:srgbClr val="FF0000"/>
              </a:solidFill>
            </a:rPr>
            <a:t> Notes</a:t>
          </a:r>
        </a:p>
        <a:p>
          <a:endParaRPr lang="en-GB" sz="200" baseline="0"/>
        </a:p>
        <a:p>
          <a:r>
            <a:rPr lang="en-GB" sz="900" b="1" baseline="0"/>
            <a:t>Retirement</a:t>
          </a:r>
          <a:r>
            <a:rPr lang="en-GB" sz="900" baseline="0"/>
            <a:t> - include in employed income</a:t>
          </a:r>
        </a:p>
        <a:p>
          <a:endParaRPr lang="en-GB" sz="200" baseline="0"/>
        </a:p>
        <a:p>
          <a:r>
            <a:rPr lang="en-GB" sz="900" b="1" baseline="0"/>
            <a:t>Sole trader - </a:t>
          </a:r>
          <a:r>
            <a:rPr lang="en-GB" sz="900" baseline="0"/>
            <a:t>use salary box in self emp section</a:t>
          </a:r>
        </a:p>
        <a:p>
          <a:endParaRPr lang="en-GB" sz="1050" baseline="0"/>
        </a:p>
        <a:p>
          <a:endParaRPr lang="en-GB" sz="1100" baseline="0"/>
        </a:p>
        <a:p>
          <a:endParaRPr lang="en-GB" sz="1100" baseline="0"/>
        </a:p>
        <a:p>
          <a:endParaRPr lang="en-GB" sz="1100"/>
        </a:p>
      </xdr:txBody>
    </xdr:sp>
    <xdr:clientData/>
  </xdr:oneCellAnchor>
  <mc:AlternateContent xmlns:mc="http://schemas.openxmlformats.org/markup-compatibility/2006">
    <mc:Choice xmlns:a14="http://schemas.microsoft.com/office/drawing/2010/main" Requires="a14">
      <xdr:twoCellAnchor editAs="absolute">
        <xdr:from>
          <xdr:col>21</xdr:col>
          <xdr:colOff>476250</xdr:colOff>
          <xdr:row>0</xdr:row>
          <xdr:rowOff>47625</xdr:rowOff>
        </xdr:from>
        <xdr:to>
          <xdr:col>22</xdr:col>
          <xdr:colOff>466725</xdr:colOff>
          <xdr:row>1</xdr:row>
          <xdr:rowOff>142875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400" b="1" i="0" u="none" strike="noStrike" baseline="0">
                  <a:solidFill>
                    <a:srgbClr val="800080"/>
                  </a:solidFill>
                  <a:latin typeface="Calibri"/>
                  <a:ea typeface="Calibri"/>
                  <a:cs typeface="Calibri"/>
                </a:rPr>
                <a:t>Reset</a:t>
              </a:r>
            </a:p>
          </xdr:txBody>
        </xdr:sp>
        <xdr:clientData fPrintsWithSheet="0"/>
      </xdr:twoCellAnchor>
    </mc:Choice>
    <mc:Fallback/>
  </mc:AlternateContent>
  <xdr:twoCellAnchor>
    <xdr:from>
      <xdr:col>25</xdr:col>
      <xdr:colOff>552450</xdr:colOff>
      <xdr:row>4</xdr:row>
      <xdr:rowOff>85727</xdr:rowOff>
    </xdr:from>
    <xdr:to>
      <xdr:col>35</xdr:col>
      <xdr:colOff>57151</xdr:colOff>
      <xdr:row>15</xdr:row>
      <xdr:rowOff>1</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15792450" y="847727"/>
          <a:ext cx="5600701" cy="2009774"/>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200" b="1">
              <a:solidFill>
                <a:sysClr val="windowText" lastClr="000000"/>
              </a:solidFill>
            </a:rPr>
            <a:t>Portfolio Landlord</a:t>
          </a:r>
          <a:r>
            <a:rPr lang="en-GB" sz="1200" b="1" baseline="0">
              <a:solidFill>
                <a:sysClr val="windowText" lastClr="000000"/>
              </a:solidFill>
            </a:rPr>
            <a:t> Definition</a:t>
          </a:r>
        </a:p>
        <a:p>
          <a:pPr algn="l"/>
          <a:endParaRPr lang="en-GB" sz="400" b="0" baseline="0">
            <a:solidFill>
              <a:sysClr val="windowText" lastClr="000000"/>
            </a:solidFill>
          </a:endParaRPr>
        </a:p>
        <a:p>
          <a:pPr algn="l"/>
          <a:r>
            <a:rPr lang="en-GB" sz="1100" b="0" baseline="0">
              <a:solidFill>
                <a:schemeClr val="tx1"/>
              </a:solidFill>
              <a:effectLst/>
              <a:latin typeface="+mn-lt"/>
              <a:ea typeface="+mn-ea"/>
              <a:cs typeface="+mn-cs"/>
            </a:rPr>
            <a:t>•</a:t>
          </a:r>
          <a:r>
            <a:rPr lang="en-GB" sz="1100" b="0" baseline="0">
              <a:solidFill>
                <a:sysClr val="windowText" lastClr="000000"/>
              </a:solidFill>
              <a:latin typeface="+mn-lt"/>
            </a:rPr>
            <a:t>A Portfolio Landlord is specified as having 4 or more qualifying rental properties that are mortgaged.</a:t>
          </a:r>
        </a:p>
        <a:p>
          <a:pPr algn="l"/>
          <a:r>
            <a:rPr lang="en-GB" sz="1100" b="0" baseline="0">
              <a:solidFill>
                <a:sysClr val="windowText" lastClr="000000"/>
              </a:solidFill>
              <a:latin typeface="+mn-lt"/>
            </a:rPr>
            <a:t>•No applicants must have acquired more than 3 BTL properties in the last 12 months. </a:t>
          </a:r>
        </a:p>
        <a:p>
          <a:pPr algn="l"/>
          <a:r>
            <a:rPr lang="en-GB" sz="1100" b="0" baseline="0">
              <a:solidFill>
                <a:sysClr val="windowText" lastClr="000000"/>
              </a:solidFill>
              <a:latin typeface="+mn-lt"/>
            </a:rPr>
            <a:t>•The applicant’s age must not exceed 85 at the end of the mortgage term. </a:t>
          </a:r>
        </a:p>
        <a:p>
          <a:pPr algn="l"/>
          <a:r>
            <a:rPr lang="en-GB" sz="1100" b="0" baseline="0">
              <a:solidFill>
                <a:sysClr val="windowText" lastClr="000000"/>
              </a:solidFill>
              <a:latin typeface="+mn-lt"/>
            </a:rPr>
            <a:t>•</a:t>
          </a:r>
          <a:r>
            <a:rPr lang="en-GB" sz="1100" b="1" baseline="0">
              <a:solidFill>
                <a:sysClr val="windowText" lastClr="000000"/>
              </a:solidFill>
              <a:latin typeface="+mn-lt"/>
            </a:rPr>
            <a:t>We don’t allow top slicing for portfolio landlords</a:t>
          </a:r>
        </a:p>
        <a:p>
          <a:pPr algn="l"/>
          <a:r>
            <a:rPr lang="en-GB" sz="1100" b="0" baseline="0">
              <a:solidFill>
                <a:sysClr val="windowText" lastClr="000000"/>
              </a:solidFill>
              <a:latin typeface="+mn-lt"/>
            </a:rPr>
            <a:t>•A schedule will be obtained of all BTL properties in the borrowers portfolio, with stress testing carried out at the portfolio level and the LTV of the overall portfolio must not exceed 70% LTV. </a:t>
          </a:r>
        </a:p>
        <a:p>
          <a:pPr algn="l"/>
          <a:r>
            <a:rPr lang="en-GB" sz="1100" b="0" baseline="0">
              <a:solidFill>
                <a:sysClr val="windowText" lastClr="000000"/>
              </a:solidFill>
              <a:latin typeface="+mn-lt"/>
            </a:rPr>
            <a:t>•Maximum of 20 properties in the portfolio.</a:t>
          </a:r>
        </a:p>
        <a:p>
          <a:pPr algn="l"/>
          <a:endParaRPr lang="en-GB" sz="300" b="1" baseline="0">
            <a:solidFill>
              <a:sysClr val="windowText" lastClr="000000"/>
            </a:solidFill>
          </a:endParaRPr>
        </a:p>
        <a:p>
          <a:pPr algn="l"/>
          <a:endParaRPr lang="en-GB" sz="300" b="1" baseline="0">
            <a:solidFill>
              <a:sysClr val="windowText" lastClr="000000"/>
            </a:solidFill>
          </a:endParaRPr>
        </a:p>
        <a:p>
          <a:pPr algn="l"/>
          <a:endParaRPr lang="en-GB" sz="300" b="1" baseline="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9525</xdr:colOff>
          <xdr:row>0</xdr:row>
          <xdr:rowOff>66675</xdr:rowOff>
        </xdr:from>
        <xdr:to>
          <xdr:col>7</xdr:col>
          <xdr:colOff>285750</xdr:colOff>
          <xdr:row>2</xdr:row>
          <xdr:rowOff>104775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4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ea typeface="Calibri"/>
                  <a:cs typeface="Calibri"/>
                </a:rPr>
                <a:t>Reset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pan\AppData\Local\Microsoft\Windows\INetCache\Content.Outlook\G5R46XCY\BTL%201.29%25%20Discount%20for%202%20years%20Max%2075%25%20LTV%20Retention%20Dec%202021%20Updated.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hrbsfs01\home\iali\Desktop\Owner%20Occupier%20V6%20-%2018%2011%202024.xlsm" TargetMode="External"/><Relationship Id="rId1" Type="http://schemas.openxmlformats.org/officeDocument/2006/relationships/externalLinkPath" Target="file:///\\hrbsfs01\home\iali\Desktop\Owner%20Occupier%20V6%20-%2018%2011%202024.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hrbsfs01\home\iali\Desktop\Awaiting%20Sign%20Off\Owner%20Occupier%20V7%20-%2020%2002%2025.xlsm" TargetMode="External"/><Relationship Id="rId1" Type="http://schemas.openxmlformats.org/officeDocument/2006/relationships/externalLinkPath" Target="file:///\\hrbsfs01\home\iali\Desktop\Awaiting%20Sign%20Off\Owner%20Occupier%20V7%20-%2020%2002%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Cashflows"/>
      <sheetName val="Standing Data"/>
      <sheetName val="5 year P&amp;L"/>
      <sheetName val="Summary Details"/>
      <sheetName val="Detailed Description"/>
      <sheetName val="Version Control"/>
      <sheetName val="Other Guidance"/>
    </sheetNames>
    <sheetDataSet>
      <sheetData sheetId="0"/>
      <sheetData sheetId="1"/>
      <sheetData sheetId="2">
        <row r="6">
          <cell r="A6" t="str">
            <v>Variable</v>
          </cell>
        </row>
        <row r="7">
          <cell r="A7" t="str">
            <v>Fixed - Fixed rate savings</v>
          </cell>
        </row>
        <row r="8">
          <cell r="A8" t="str">
            <v>Fixed - External swap</v>
          </cell>
        </row>
        <row r="18">
          <cell r="A18" t="str">
            <v>HRBS pays</v>
          </cell>
        </row>
        <row r="19">
          <cell r="A19" t="str">
            <v>Customer pays</v>
          </cell>
        </row>
        <row r="20">
          <cell r="A20" t="str">
            <v>No MIG</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Enquiry"/>
      <sheetName val="Affordability Calculator"/>
      <sheetName val="Mortgage Repayments (UW)"/>
      <sheetName val="Mortgage Repayments (E)"/>
      <sheetName val="Data"/>
      <sheetName val="Council tax"/>
      <sheetName val="Postcodes"/>
      <sheetName val="E Calc"/>
      <sheetName val="tax calculator"/>
      <sheetName val="Sheet1"/>
      <sheetName val="tax calculator (2)"/>
      <sheetName val="6 Pillars"/>
      <sheetName val="Security"/>
      <sheetName val="Standard of borrower"/>
      <sheetName val="Credit History"/>
      <sheetName val="Property Type"/>
    </sheetNames>
    <sheetDataSet>
      <sheetData sheetId="0" refreshError="1"/>
      <sheetData sheetId="1" refreshError="1"/>
      <sheetData sheetId="2"/>
      <sheetData sheetId="3">
        <row r="5">
          <cell r="M5" t="str">
            <v>capital repayment</v>
          </cell>
        </row>
        <row r="6">
          <cell r="M6" t="str">
            <v>interest only</v>
          </cell>
        </row>
        <row r="7">
          <cell r="M7" t="str">
            <v>Part capital repayment/Part interest only</v>
          </cell>
        </row>
        <row r="10">
          <cell r="M10" t="str">
            <v>Less than 5 years</v>
          </cell>
        </row>
        <row r="11">
          <cell r="M11" t="str">
            <v>5 years</v>
          </cell>
        </row>
        <row r="12">
          <cell r="M12" t="str">
            <v>Lifetime</v>
          </cell>
        </row>
      </sheetData>
      <sheetData sheetId="4">
        <row r="10">
          <cell r="M10" t="str">
            <v>5 year Fixed</v>
          </cell>
        </row>
        <row r="11">
          <cell r="M11" t="str">
            <v>Lifetime Discount/Tracker</v>
          </cell>
        </row>
        <row r="12">
          <cell r="M12" t="str">
            <v>Other (all 2 &amp; 3 year products)</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Enquiry"/>
      <sheetName val="Affordability Calculator"/>
      <sheetName val="Mortgage Repayments (UW)"/>
      <sheetName val="Mortgage Repayments (E)"/>
      <sheetName val="Data"/>
      <sheetName val="Council tax"/>
      <sheetName val="Postcodes"/>
      <sheetName val="E Calc"/>
      <sheetName val="Tax Calculator"/>
    </sheetNames>
    <sheetDataSet>
      <sheetData sheetId="0"/>
      <sheetData sheetId="1"/>
      <sheetData sheetId="2"/>
      <sheetData sheetId="3">
        <row r="10">
          <cell r="M10" t="str">
            <v>Less than 5 years</v>
          </cell>
        </row>
        <row r="11">
          <cell r="M11" t="str">
            <v>5 years</v>
          </cell>
        </row>
        <row r="12">
          <cell r="M12" t="str">
            <v>Lifetime</v>
          </cell>
        </row>
      </sheetData>
      <sheetData sheetId="4">
        <row r="10">
          <cell r="M10" t="str">
            <v>5 year Fixed</v>
          </cell>
        </row>
        <row r="11">
          <cell r="M11" t="str">
            <v>Lifetime Discount/Tracker</v>
          </cell>
        </row>
        <row r="12">
          <cell r="M12" t="str">
            <v>Other (all 2 &amp; 3 year products)</v>
          </cell>
        </row>
      </sheetData>
      <sheetData sheetId="5"/>
      <sheetData sheetId="6"/>
      <sheetData sheetId="7"/>
      <sheetData sheetId="8"/>
      <sheetData sheetId="9"/>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B270D-8013-478C-AA68-2B2E14A2AA96}">
  <sheetPr codeName="Sheet3">
    <tabColor rgb="FFFFC000"/>
    <pageSetUpPr fitToPage="1"/>
  </sheetPr>
  <dimension ref="A1:C21"/>
  <sheetViews>
    <sheetView showGridLines="0" zoomScale="80" zoomScaleNormal="80" workbookViewId="0">
      <selection activeCell="F6" sqref="F6"/>
    </sheetView>
  </sheetViews>
  <sheetFormatPr defaultColWidth="10.5703125" defaultRowHeight="15" x14ac:dyDescent="0.25"/>
  <cols>
    <col min="1" max="1" width="51.7109375" style="86" bestFit="1" customWidth="1"/>
    <col min="2" max="2" width="3.5703125" style="86" customWidth="1"/>
    <col min="3" max="3" width="94.140625" style="87" customWidth="1"/>
    <col min="4" max="16384" width="10.5703125" style="87"/>
  </cols>
  <sheetData>
    <row r="1" spans="1:3" ht="18" x14ac:dyDescent="0.25">
      <c r="A1" s="85" t="s">
        <v>257</v>
      </c>
    </row>
    <row r="2" spans="1:3" ht="18" x14ac:dyDescent="0.25">
      <c r="A2" s="88" t="s">
        <v>258</v>
      </c>
      <c r="B2" s="89"/>
    </row>
    <row r="3" spans="1:3" ht="18" x14ac:dyDescent="0.25">
      <c r="A3" s="88"/>
      <c r="B3" s="89"/>
    </row>
    <row r="4" spans="1:3" ht="129.75" customHeight="1" x14ac:dyDescent="0.25">
      <c r="A4" s="292" t="s">
        <v>259</v>
      </c>
      <c r="B4" s="293"/>
      <c r="C4" s="294"/>
    </row>
    <row r="5" spans="1:3" x14ac:dyDescent="0.25">
      <c r="A5" s="90"/>
    </row>
    <row r="6" spans="1:3" x14ac:dyDescent="0.25">
      <c r="A6" s="91" t="s">
        <v>260</v>
      </c>
      <c r="C6" s="92" t="s">
        <v>261</v>
      </c>
    </row>
    <row r="7" spans="1:3" x14ac:dyDescent="0.25">
      <c r="A7" s="91"/>
      <c r="C7" s="92"/>
    </row>
    <row r="8" spans="1:3" ht="28.5" x14ac:dyDescent="0.25">
      <c r="A8" s="91" t="s">
        <v>262</v>
      </c>
      <c r="B8" s="93"/>
      <c r="C8" s="94" t="s">
        <v>263</v>
      </c>
    </row>
    <row r="9" spans="1:3" s="86" customFormat="1" x14ac:dyDescent="0.25">
      <c r="A9" s="91"/>
      <c r="B9" s="93"/>
      <c r="C9" s="92"/>
    </row>
    <row r="10" spans="1:3" x14ac:dyDescent="0.25">
      <c r="A10" s="91" t="s">
        <v>264</v>
      </c>
      <c r="B10" s="95"/>
      <c r="C10" s="96" t="s">
        <v>265</v>
      </c>
    </row>
    <row r="11" spans="1:3" x14ac:dyDescent="0.25">
      <c r="A11" s="91"/>
      <c r="B11" s="95"/>
      <c r="C11" s="96"/>
    </row>
    <row r="12" spans="1:3" x14ac:dyDescent="0.2">
      <c r="A12" s="91" t="s">
        <v>266</v>
      </c>
      <c r="B12" s="95"/>
      <c r="C12" s="97" t="s">
        <v>267</v>
      </c>
    </row>
    <row r="13" spans="1:3" x14ac:dyDescent="0.2">
      <c r="A13" s="91"/>
      <c r="B13" s="95"/>
      <c r="C13" s="97"/>
    </row>
    <row r="14" spans="1:3" x14ac:dyDescent="0.25">
      <c r="A14" s="91" t="s">
        <v>268</v>
      </c>
      <c r="B14" s="95"/>
      <c r="C14" s="96" t="s">
        <v>269</v>
      </c>
    </row>
    <row r="15" spans="1:3" x14ac:dyDescent="0.25">
      <c r="A15" s="91"/>
      <c r="B15" s="95"/>
      <c r="C15" s="96"/>
    </row>
    <row r="16" spans="1:3" x14ac:dyDescent="0.25">
      <c r="A16" s="91" t="s">
        <v>270</v>
      </c>
      <c r="B16" s="95"/>
      <c r="C16" s="96" t="s">
        <v>271</v>
      </c>
    </row>
    <row r="17" spans="1:3" x14ac:dyDescent="0.2">
      <c r="A17" s="91"/>
      <c r="B17" s="95"/>
      <c r="C17" s="97"/>
    </row>
    <row r="18" spans="1:3" x14ac:dyDescent="0.25">
      <c r="A18" s="91" t="s">
        <v>272</v>
      </c>
      <c r="B18" s="95"/>
      <c r="C18" s="96" t="s">
        <v>273</v>
      </c>
    </row>
    <row r="19" spans="1:3" x14ac:dyDescent="0.2">
      <c r="A19" s="91"/>
      <c r="B19" s="95"/>
      <c r="C19" s="97"/>
    </row>
    <row r="20" spans="1:3" x14ac:dyDescent="0.2">
      <c r="A20" s="91" t="s">
        <v>274</v>
      </c>
      <c r="B20" s="95"/>
      <c r="C20" s="97" t="s">
        <v>275</v>
      </c>
    </row>
    <row r="21" spans="1:3" x14ac:dyDescent="0.2">
      <c r="A21" s="95"/>
      <c r="B21" s="98"/>
      <c r="C21" s="99"/>
    </row>
  </sheetData>
  <sheetProtection algorithmName="SHA-512" hashValue="kkDOSi2SEfcZEUFgbazd9er2RRvj9LlahMCL9x3/vGHfrtqXmxNkz8nDW4qLOEx6N29Ug1c2SKEYbPw6VSXdnA==" saltValue="R5Pto2S0HSZlaQvO6azu8Q==" spinCount="100000" sheet="1" objects="1" scenarios="1"/>
  <mergeCells count="1">
    <mergeCell ref="A4:C4"/>
  </mergeCells>
  <pageMargins left="0.70866141732283472" right="0.70866141732283472" top="0.74803149606299213" bottom="0.74803149606299213" header="0.31496062992125984" footer="0.31496062992125984"/>
  <pageSetup paperSize="9" scale="84" orientation="landscape" horizontalDpi="4294967294" verticalDpi="4294967294" r:id="rId1"/>
  <headerFooter>
    <oddFooter>&amp;C_x000D_&amp;1#&amp;"Calibri"&amp;10&amp;K000000 HIGHLY CONFIDENTIAL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36CA4-3097-406B-97A6-2CD8F29FCD04}">
  <sheetPr codeName="Sheet7">
    <tabColor rgb="FFFFC000"/>
    <pageSetUpPr fitToPage="1"/>
  </sheetPr>
  <dimension ref="A1:A40"/>
  <sheetViews>
    <sheetView showGridLines="0" zoomScale="80" zoomScaleNormal="80" workbookViewId="0">
      <selection activeCell="D18" sqref="D18"/>
    </sheetView>
  </sheetViews>
  <sheetFormatPr defaultColWidth="10.5703125" defaultRowHeight="15" x14ac:dyDescent="0.25"/>
  <cols>
    <col min="1" max="1" width="141.85546875" style="86" customWidth="1"/>
    <col min="2" max="16384" width="10.5703125" style="87"/>
  </cols>
  <sheetData>
    <row r="1" spans="1:1" ht="18" x14ac:dyDescent="0.25">
      <c r="A1" s="100" t="str">
        <f>'Summary Details'!A1</f>
        <v>HRBS Affordability Calculator - BTL</v>
      </c>
    </row>
    <row r="2" spans="1:1" ht="18" x14ac:dyDescent="0.25">
      <c r="A2" s="88" t="s">
        <v>276</v>
      </c>
    </row>
    <row r="3" spans="1:1" ht="18" x14ac:dyDescent="0.25">
      <c r="A3" s="88"/>
    </row>
    <row r="4" spans="1:1" x14ac:dyDescent="0.25">
      <c r="A4" s="91" t="s">
        <v>277</v>
      </c>
    </row>
    <row r="5" spans="1:1" ht="128.25" x14ac:dyDescent="0.25">
      <c r="A5" s="101" t="s">
        <v>278</v>
      </c>
    </row>
    <row r="6" spans="1:1" x14ac:dyDescent="0.25">
      <c r="A6" s="90"/>
    </row>
    <row r="7" spans="1:1" x14ac:dyDescent="0.25">
      <c r="A7" s="91" t="s">
        <v>279</v>
      </c>
    </row>
    <row r="8" spans="1:1" x14ac:dyDescent="0.25">
      <c r="A8" s="91"/>
    </row>
    <row r="9" spans="1:1" x14ac:dyDescent="0.25">
      <c r="A9" s="91"/>
    </row>
    <row r="10" spans="1:1" x14ac:dyDescent="0.25">
      <c r="A10" s="91"/>
    </row>
    <row r="11" spans="1:1" x14ac:dyDescent="0.25">
      <c r="A11" s="91"/>
    </row>
    <row r="12" spans="1:1" x14ac:dyDescent="0.25">
      <c r="A12" s="90"/>
    </row>
    <row r="13" spans="1:1" x14ac:dyDescent="0.25">
      <c r="A13" s="91" t="s">
        <v>280</v>
      </c>
    </row>
    <row r="14" spans="1:1" ht="159" customHeight="1" x14ac:dyDescent="0.25">
      <c r="A14" s="102" t="s">
        <v>281</v>
      </c>
    </row>
    <row r="15" spans="1:1" s="86" customFormat="1" x14ac:dyDescent="0.25"/>
    <row r="16" spans="1:1" x14ac:dyDescent="0.25">
      <c r="A16" s="91" t="s">
        <v>282</v>
      </c>
    </row>
    <row r="17" spans="1:1" ht="155.25" customHeight="1" x14ac:dyDescent="0.25">
      <c r="A17" s="102" t="s">
        <v>283</v>
      </c>
    </row>
    <row r="18" spans="1:1" x14ac:dyDescent="0.25">
      <c r="A18" s="90"/>
    </row>
    <row r="19" spans="1:1" x14ac:dyDescent="0.25">
      <c r="A19" s="91" t="s">
        <v>284</v>
      </c>
    </row>
    <row r="20" spans="1:1" ht="42" customHeight="1" x14ac:dyDescent="0.25">
      <c r="A20" s="102" t="s">
        <v>285</v>
      </c>
    </row>
    <row r="21" spans="1:1" x14ac:dyDescent="0.25">
      <c r="A21" s="90"/>
    </row>
    <row r="22" spans="1:1" x14ac:dyDescent="0.25">
      <c r="A22" s="91" t="s">
        <v>286</v>
      </c>
    </row>
    <row r="23" spans="1:1" ht="88.5" customHeight="1" x14ac:dyDescent="0.25">
      <c r="A23" s="102" t="s">
        <v>287</v>
      </c>
    </row>
    <row r="24" spans="1:1" x14ac:dyDescent="0.25">
      <c r="A24" s="90"/>
    </row>
    <row r="25" spans="1:1" x14ac:dyDescent="0.25">
      <c r="A25" s="91" t="s">
        <v>288</v>
      </c>
    </row>
    <row r="26" spans="1:1" ht="14.25" x14ac:dyDescent="0.25">
      <c r="A26" s="102"/>
    </row>
    <row r="27" spans="1:1" x14ac:dyDescent="0.25">
      <c r="A27" s="90"/>
    </row>
    <row r="28" spans="1:1" x14ac:dyDescent="0.25">
      <c r="A28" s="91" t="s">
        <v>289</v>
      </c>
    </row>
    <row r="29" spans="1:1" ht="57" x14ac:dyDescent="0.25">
      <c r="A29" s="102" t="s">
        <v>290</v>
      </c>
    </row>
    <row r="30" spans="1:1" x14ac:dyDescent="0.25">
      <c r="A30" s="95"/>
    </row>
    <row r="31" spans="1:1" x14ac:dyDescent="0.25">
      <c r="A31" s="91" t="s">
        <v>291</v>
      </c>
    </row>
    <row r="32" spans="1:1" ht="99.75" x14ac:dyDescent="0.25">
      <c r="A32" s="102" t="s">
        <v>292</v>
      </c>
    </row>
    <row r="34" spans="1:1" x14ac:dyDescent="0.25">
      <c r="A34" s="91" t="s">
        <v>293</v>
      </c>
    </row>
    <row r="35" spans="1:1" ht="14.25" x14ac:dyDescent="0.25">
      <c r="A35" s="103" t="s">
        <v>294</v>
      </c>
    </row>
    <row r="36" spans="1:1" ht="14.25" x14ac:dyDescent="0.25">
      <c r="A36" s="104" t="s">
        <v>295</v>
      </c>
    </row>
    <row r="37" spans="1:1" x14ac:dyDescent="0.25">
      <c r="A37" s="105"/>
    </row>
    <row r="38" spans="1:1" x14ac:dyDescent="0.25">
      <c r="A38" s="105"/>
    </row>
    <row r="39" spans="1:1" x14ac:dyDescent="0.25">
      <c r="A39" s="105"/>
    </row>
    <row r="40" spans="1:1" x14ac:dyDescent="0.25">
      <c r="A40" s="106"/>
    </row>
  </sheetData>
  <sheetProtection algorithmName="SHA-512" hashValue="XZB5XRwGdfa065UETrbjUXS7UtXcdAB0X5OGHeKdHl9ON9UwhOlXapF984R1KQjco1KBAMmQiqQMGMiK0L0y5w==" saltValue="+ZnbHSBqiPBpAMqc0zi8Kw==" spinCount="100000" sheet="1" objects="1" scenarios="1"/>
  <pageMargins left="0.51181102362204722" right="0.51181102362204722" top="0.39370078740157483" bottom="0.39370078740157483" header="0.31496062992125984" footer="0.31496062992125984"/>
  <pageSetup paperSize="9" scale="60" orientation="portrait" horizontalDpi="4294967294" verticalDpi="4294967294" r:id="rId1"/>
  <headerFooter>
    <oddFooter>&amp;C_x000D_&amp;1#&amp;"Calibri"&amp;10&amp;K000000 HIGHLY 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FEE22-A88B-4902-AC63-2263A35AAC65}">
  <sheetPr codeName="Sheet1">
    <tabColor rgb="FFFFC000"/>
  </sheetPr>
  <dimension ref="A1:D33"/>
  <sheetViews>
    <sheetView showGridLines="0" workbookViewId="0">
      <pane ySplit="1" topLeftCell="A10" activePane="bottomLeft" state="frozen"/>
      <selection pane="bottomLeft" activeCell="B34" sqref="B34"/>
    </sheetView>
  </sheetViews>
  <sheetFormatPr defaultColWidth="9.140625" defaultRowHeight="15" x14ac:dyDescent="0.25"/>
  <cols>
    <col min="1" max="1" width="18.5703125" style="38" customWidth="1"/>
    <col min="2" max="2" width="128.7109375" style="44" customWidth="1"/>
    <col min="3" max="3" width="16" style="47" customWidth="1"/>
    <col min="4" max="4" width="23.140625" style="31" customWidth="1"/>
    <col min="5" max="16384" width="9.140625" style="32"/>
  </cols>
  <sheetData>
    <row r="1" spans="1:4" s="30" customFormat="1" x14ac:dyDescent="0.25">
      <c r="A1" s="36" t="s">
        <v>58</v>
      </c>
      <c r="B1" s="39" t="s">
        <v>59</v>
      </c>
      <c r="C1" s="45" t="s">
        <v>170</v>
      </c>
      <c r="D1" s="29" t="s">
        <v>60</v>
      </c>
    </row>
    <row r="2" spans="1:4" x14ac:dyDescent="0.25">
      <c r="A2" s="37">
        <v>43683</v>
      </c>
      <c r="B2" s="40" t="s">
        <v>61</v>
      </c>
      <c r="C2" s="46" t="s">
        <v>169</v>
      </c>
      <c r="D2" s="31">
        <v>2</v>
      </c>
    </row>
    <row r="3" spans="1:4" x14ac:dyDescent="0.25">
      <c r="A3" s="37">
        <v>43937</v>
      </c>
      <c r="B3" s="41" t="s">
        <v>62</v>
      </c>
      <c r="C3" s="46" t="s">
        <v>169</v>
      </c>
      <c r="D3" s="31">
        <v>3</v>
      </c>
    </row>
    <row r="4" spans="1:4" x14ac:dyDescent="0.25">
      <c r="A4" s="37">
        <v>44516</v>
      </c>
      <c r="B4" s="41" t="s">
        <v>63</v>
      </c>
      <c r="C4" s="46" t="s">
        <v>169</v>
      </c>
      <c r="D4" s="31">
        <v>4</v>
      </c>
    </row>
    <row r="5" spans="1:4" x14ac:dyDescent="0.25">
      <c r="A5" s="37">
        <v>44755</v>
      </c>
      <c r="B5" s="41" t="s">
        <v>62</v>
      </c>
      <c r="C5" s="46" t="s">
        <v>169</v>
      </c>
      <c r="D5" s="31">
        <v>5</v>
      </c>
    </row>
    <row r="6" spans="1:4" x14ac:dyDescent="0.25">
      <c r="A6" s="37">
        <v>44880</v>
      </c>
      <c r="B6" s="41" t="s">
        <v>65</v>
      </c>
      <c r="C6" s="46" t="s">
        <v>169</v>
      </c>
      <c r="D6" s="31">
        <v>6</v>
      </c>
    </row>
    <row r="7" spans="1:4" x14ac:dyDescent="0.25">
      <c r="A7" s="37">
        <v>45020</v>
      </c>
      <c r="B7" s="41" t="s">
        <v>67</v>
      </c>
      <c r="C7" s="46" t="s">
        <v>169</v>
      </c>
      <c r="D7" s="31">
        <v>7</v>
      </c>
    </row>
    <row r="8" spans="1:4" x14ac:dyDescent="0.25">
      <c r="A8" s="37">
        <v>43998</v>
      </c>
      <c r="B8" s="41" t="s">
        <v>164</v>
      </c>
      <c r="C8" s="47" t="s">
        <v>168</v>
      </c>
    </row>
    <row r="9" spans="1:4" ht="32.25" customHeight="1" x14ac:dyDescent="0.25">
      <c r="A9" s="37">
        <v>44694</v>
      </c>
      <c r="B9" s="40" t="s">
        <v>165</v>
      </c>
      <c r="C9" s="47" t="s">
        <v>168</v>
      </c>
    </row>
    <row r="10" spans="1:4" x14ac:dyDescent="0.25">
      <c r="A10" s="37">
        <v>44960</v>
      </c>
      <c r="B10" s="41" t="s">
        <v>166</v>
      </c>
      <c r="C10" s="47" t="s">
        <v>168</v>
      </c>
    </row>
    <row r="11" spans="1:4" x14ac:dyDescent="0.25">
      <c r="A11" s="37">
        <v>45132</v>
      </c>
      <c r="B11" s="41" t="s">
        <v>167</v>
      </c>
      <c r="C11" s="47" t="s">
        <v>168</v>
      </c>
    </row>
    <row r="12" spans="1:4" x14ac:dyDescent="0.25">
      <c r="A12" s="37">
        <v>43998</v>
      </c>
      <c r="B12" s="41" t="s">
        <v>164</v>
      </c>
      <c r="C12" s="47" t="s">
        <v>173</v>
      </c>
    </row>
    <row r="13" spans="1:4" x14ac:dyDescent="0.25">
      <c r="A13" s="37">
        <v>44960</v>
      </c>
      <c r="B13" s="41" t="s">
        <v>171</v>
      </c>
      <c r="C13" s="47" t="s">
        <v>173</v>
      </c>
    </row>
    <row r="14" spans="1:4" ht="30" x14ac:dyDescent="0.25">
      <c r="A14" s="37">
        <v>45132</v>
      </c>
      <c r="B14" s="40" t="s">
        <v>172</v>
      </c>
      <c r="C14" s="47" t="s">
        <v>173</v>
      </c>
    </row>
    <row r="15" spans="1:4" x14ac:dyDescent="0.25">
      <c r="A15" s="37">
        <v>45141</v>
      </c>
      <c r="B15" s="41" t="s">
        <v>200</v>
      </c>
      <c r="C15" s="48"/>
      <c r="D15" s="31">
        <v>8</v>
      </c>
    </row>
    <row r="16" spans="1:4" x14ac:dyDescent="0.25">
      <c r="A16" s="298">
        <v>45468</v>
      </c>
      <c r="B16" s="42" t="s">
        <v>210</v>
      </c>
      <c r="C16" s="49" t="s">
        <v>219</v>
      </c>
      <c r="D16" s="295">
        <v>9</v>
      </c>
    </row>
    <row r="17" spans="1:4" x14ac:dyDescent="0.25">
      <c r="A17" s="299"/>
      <c r="B17" s="41" t="s">
        <v>212</v>
      </c>
      <c r="C17" s="47" t="s">
        <v>211</v>
      </c>
      <c r="D17" s="296"/>
    </row>
    <row r="18" spans="1:4" x14ac:dyDescent="0.25">
      <c r="A18" s="299"/>
      <c r="B18" s="41" t="s">
        <v>213</v>
      </c>
      <c r="C18" s="47" t="s">
        <v>211</v>
      </c>
      <c r="D18" s="296"/>
    </row>
    <row r="19" spans="1:4" x14ac:dyDescent="0.25">
      <c r="A19" s="299"/>
      <c r="B19" s="41" t="s">
        <v>215</v>
      </c>
      <c r="C19" s="47" t="s">
        <v>214</v>
      </c>
      <c r="D19" s="296"/>
    </row>
    <row r="20" spans="1:4" ht="31.5" customHeight="1" x14ac:dyDescent="0.25">
      <c r="A20" s="299"/>
      <c r="B20" s="40" t="s">
        <v>220</v>
      </c>
      <c r="C20" s="47" t="s">
        <v>214</v>
      </c>
      <c r="D20" s="296"/>
    </row>
    <row r="21" spans="1:4" x14ac:dyDescent="0.25">
      <c r="A21" s="299"/>
      <c r="B21" s="41" t="s">
        <v>216</v>
      </c>
      <c r="C21" s="47" t="s">
        <v>214</v>
      </c>
      <c r="D21" s="296"/>
    </row>
    <row r="22" spans="1:4" x14ac:dyDescent="0.25">
      <c r="A22" s="299"/>
      <c r="B22" s="41" t="s">
        <v>217</v>
      </c>
      <c r="C22" s="47" t="s">
        <v>173</v>
      </c>
      <c r="D22" s="296"/>
    </row>
    <row r="23" spans="1:4" x14ac:dyDescent="0.25">
      <c r="A23" s="300"/>
      <c r="B23" s="43" t="s">
        <v>218</v>
      </c>
      <c r="C23" s="50" t="s">
        <v>173</v>
      </c>
      <c r="D23" s="297"/>
    </row>
    <row r="24" spans="1:4" x14ac:dyDescent="0.25">
      <c r="A24" s="58">
        <v>45552</v>
      </c>
      <c r="B24" s="42" t="s">
        <v>221</v>
      </c>
      <c r="C24" s="60" t="s">
        <v>211</v>
      </c>
      <c r="D24" s="31">
        <v>10</v>
      </c>
    </row>
    <row r="25" spans="1:4" x14ac:dyDescent="0.25">
      <c r="A25" s="58">
        <v>45562</v>
      </c>
      <c r="B25" s="41" t="s">
        <v>62</v>
      </c>
      <c r="C25" s="47" t="s">
        <v>219</v>
      </c>
      <c r="D25" s="31">
        <v>11</v>
      </c>
    </row>
    <row r="26" spans="1:4" x14ac:dyDescent="0.25">
      <c r="A26" s="58">
        <v>45718</v>
      </c>
      <c r="B26" s="41" t="s">
        <v>252</v>
      </c>
      <c r="C26" s="47" t="s">
        <v>219</v>
      </c>
      <c r="D26" s="31">
        <v>12</v>
      </c>
    </row>
    <row r="27" spans="1:4" x14ac:dyDescent="0.25">
      <c r="A27" s="58">
        <v>45833</v>
      </c>
      <c r="B27" s="41" t="s">
        <v>297</v>
      </c>
      <c r="C27" s="60" t="s">
        <v>296</v>
      </c>
      <c r="D27" s="31">
        <v>13</v>
      </c>
    </row>
    <row r="28" spans="1:4" x14ac:dyDescent="0.25">
      <c r="A28" s="304">
        <v>46070</v>
      </c>
      <c r="B28" s="138" t="s">
        <v>330</v>
      </c>
      <c r="C28" s="139" t="s">
        <v>169</v>
      </c>
      <c r="D28" s="301">
        <v>14</v>
      </c>
    </row>
    <row r="29" spans="1:4" x14ac:dyDescent="0.25">
      <c r="A29" s="305"/>
      <c r="B29" s="41" t="s">
        <v>328</v>
      </c>
      <c r="C29" s="60" t="s">
        <v>214</v>
      </c>
      <c r="D29" s="302"/>
    </row>
    <row r="30" spans="1:4" x14ac:dyDescent="0.25">
      <c r="A30" s="306"/>
      <c r="B30" s="43" t="s">
        <v>62</v>
      </c>
      <c r="C30" s="50" t="s">
        <v>214</v>
      </c>
      <c r="D30" s="303"/>
    </row>
    <row r="31" spans="1:4" x14ac:dyDescent="0.25">
      <c r="A31" s="59"/>
      <c r="C31" s="60"/>
    </row>
    <row r="32" spans="1:4" x14ac:dyDescent="0.25">
      <c r="A32" s="59"/>
      <c r="C32" s="60"/>
    </row>
    <row r="33" spans="1:3" x14ac:dyDescent="0.25">
      <c r="A33" s="59"/>
      <c r="C33" s="60"/>
    </row>
  </sheetData>
  <sheetProtection algorithmName="SHA-512" hashValue="ON1WihMH2d0hy0DzU5hEu/QKdhK7bE2D2WprbI/9oEpJl1sEZTVZl87/LfL1gZde4SIx8RzLkOw/Eho1kYwvRQ==" saltValue="wcghG4TUuyqW59LNeA1Duw==" spinCount="100000" sheet="1" objects="1" scenarios="1"/>
  <mergeCells count="4">
    <mergeCell ref="D16:D23"/>
    <mergeCell ref="A16:A23"/>
    <mergeCell ref="D28:D30"/>
    <mergeCell ref="A28:A30"/>
  </mergeCells>
  <pageMargins left="0.7" right="0.7" top="0.75" bottom="0.75" header="0.3" footer="0.3"/>
  <pageSetup paperSize="9" scale="49" orientation="portrait" verticalDpi="0" r:id="rId1"/>
  <headerFooter>
    <oddFooter>&amp;C_x000D_&amp;1#&amp;"Calibri"&amp;10&amp;K000000 HIGHLY CONFIDENTIAL</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84031-BAAF-4675-8937-9C02A08196C4}">
  <sheetPr codeName="Sheet13">
    <pageSetUpPr fitToPage="1"/>
  </sheetPr>
  <dimension ref="A1:AQ135"/>
  <sheetViews>
    <sheetView showGridLines="0" zoomScale="80" zoomScaleNormal="80" zoomScaleSheetLayoutView="80" workbookViewId="0">
      <selection activeCell="E2" sqref="E2:N2"/>
    </sheetView>
  </sheetViews>
  <sheetFormatPr defaultColWidth="9.140625" defaultRowHeight="15" x14ac:dyDescent="0.25"/>
  <cols>
    <col min="1" max="1" width="4.28515625" style="282" customWidth="1"/>
    <col min="2" max="2" width="6.140625" style="186" customWidth="1"/>
    <col min="3" max="3" width="11.42578125" style="186" customWidth="1"/>
    <col min="4" max="4" width="8.7109375" style="186" customWidth="1"/>
    <col min="5" max="5" width="4.140625" style="186" customWidth="1"/>
    <col min="6" max="6" width="4.42578125" style="186" customWidth="1"/>
    <col min="7" max="7" width="4.140625" style="186" customWidth="1"/>
    <col min="8" max="8" width="5.42578125" style="186" customWidth="1"/>
    <col min="9" max="9" width="4.140625" style="186" customWidth="1"/>
    <col min="10" max="10" width="7.42578125" style="186" customWidth="1"/>
    <col min="11" max="11" width="4" style="186" customWidth="1"/>
    <col min="12" max="12" width="6.28515625" style="186" customWidth="1"/>
    <col min="13" max="13" width="4.28515625" style="186" customWidth="1"/>
    <col min="14" max="14" width="6.85546875" style="186" customWidth="1"/>
    <col min="15" max="15" width="6.140625" style="186" customWidth="1"/>
    <col min="16" max="16" width="5" style="186" customWidth="1"/>
    <col min="17" max="17" width="4.7109375" style="186" customWidth="1"/>
    <col min="18" max="18" width="4.140625" style="186" customWidth="1"/>
    <col min="19" max="19" width="5.28515625" style="186" customWidth="1"/>
    <col min="20" max="20" width="4.140625" style="186" customWidth="1"/>
    <col min="21" max="21" width="12" style="186" customWidth="1"/>
    <col min="22" max="22" width="11.42578125" style="186" customWidth="1"/>
    <col min="23" max="23" width="7.42578125" style="186" customWidth="1"/>
    <col min="24" max="24" width="11" style="235" bestFit="1" customWidth="1"/>
    <col min="25" max="25" width="9.85546875" style="143" bestFit="1" customWidth="1"/>
    <col min="26" max="26" width="11.140625" style="143" customWidth="1"/>
    <col min="27" max="34" width="9.140625" style="143"/>
    <col min="35" max="16384" width="9.140625" style="186"/>
  </cols>
  <sheetData>
    <row r="1" spans="1:34" s="173" customFormat="1" ht="15" customHeight="1" x14ac:dyDescent="0.25">
      <c r="A1" s="171"/>
      <c r="B1" s="172" t="s">
        <v>159</v>
      </c>
      <c r="D1" s="174"/>
      <c r="E1" s="174"/>
      <c r="F1" s="174"/>
      <c r="G1" s="174"/>
      <c r="H1" s="174"/>
      <c r="I1" s="174"/>
      <c r="J1" s="174"/>
      <c r="K1" s="174"/>
      <c r="L1" s="174"/>
      <c r="M1" s="174"/>
      <c r="N1" s="174"/>
      <c r="O1" s="174"/>
      <c r="P1" s="174"/>
      <c r="Q1" s="174"/>
      <c r="R1" s="174"/>
      <c r="S1" s="175"/>
      <c r="T1" s="390"/>
      <c r="U1" s="390"/>
      <c r="V1" s="390"/>
      <c r="W1" s="176"/>
      <c r="X1" s="177"/>
      <c r="Y1" s="178"/>
      <c r="Z1" s="178"/>
      <c r="AA1" s="178"/>
      <c r="AB1" s="178"/>
      <c r="AC1" s="178"/>
      <c r="AD1" s="178"/>
      <c r="AE1" s="178"/>
      <c r="AF1" s="178"/>
      <c r="AG1" s="178"/>
      <c r="AH1" s="179"/>
    </row>
    <row r="2" spans="1:34" ht="13.5" customHeight="1" x14ac:dyDescent="0.25">
      <c r="A2" s="180"/>
      <c r="B2" s="181" t="s">
        <v>158</v>
      </c>
      <c r="C2" s="182"/>
      <c r="D2" s="183"/>
      <c r="E2" s="405"/>
      <c r="F2" s="406"/>
      <c r="G2" s="406"/>
      <c r="H2" s="406"/>
      <c r="I2" s="406"/>
      <c r="J2" s="406"/>
      <c r="K2" s="406"/>
      <c r="L2" s="406"/>
      <c r="M2" s="406"/>
      <c r="N2" s="407"/>
      <c r="O2" s="183"/>
      <c r="P2" s="183"/>
      <c r="Q2" s="183"/>
      <c r="R2" s="183"/>
      <c r="S2" s="184"/>
      <c r="T2" s="184"/>
      <c r="U2" s="184"/>
      <c r="V2" s="184"/>
      <c r="W2" s="181"/>
      <c r="X2" s="185"/>
      <c r="Y2" s="142"/>
      <c r="Z2" s="142"/>
      <c r="AA2" s="142"/>
      <c r="AB2" s="142"/>
      <c r="AC2" s="142"/>
      <c r="AD2" s="142"/>
      <c r="AE2" s="142"/>
      <c r="AF2" s="142"/>
      <c r="AG2" s="142"/>
    </row>
    <row r="3" spans="1:34" ht="14.25" customHeight="1" x14ac:dyDescent="0.25">
      <c r="A3" s="180"/>
      <c r="B3" s="187" t="s">
        <v>157</v>
      </c>
      <c r="C3" s="183"/>
      <c r="D3" s="183"/>
      <c r="E3" s="183"/>
      <c r="F3" s="183"/>
      <c r="G3" s="183"/>
      <c r="H3" s="183"/>
      <c r="I3" s="183"/>
      <c r="J3" s="183"/>
      <c r="K3" s="188"/>
      <c r="L3" s="188"/>
      <c r="M3" s="188"/>
      <c r="N3" s="188"/>
      <c r="O3" s="188"/>
      <c r="P3" s="188"/>
      <c r="Q3" s="188"/>
      <c r="R3" s="188"/>
      <c r="S3" s="184" t="s">
        <v>68</v>
      </c>
      <c r="T3" s="403"/>
      <c r="U3" s="310"/>
      <c r="V3" s="310"/>
      <c r="W3" s="310"/>
      <c r="X3" s="185"/>
      <c r="Y3" s="142"/>
      <c r="Z3" s="142"/>
      <c r="AA3" s="189"/>
      <c r="AB3" s="190"/>
      <c r="AC3" s="190"/>
      <c r="AD3" s="190"/>
      <c r="AE3" s="190"/>
      <c r="AF3" s="142"/>
      <c r="AG3" s="142"/>
    </row>
    <row r="4" spans="1:34" x14ac:dyDescent="0.25">
      <c r="A4" s="391"/>
      <c r="B4" s="392"/>
      <c r="C4" s="392"/>
      <c r="D4" s="392"/>
      <c r="E4" s="392"/>
      <c r="F4" s="392"/>
      <c r="G4" s="392"/>
      <c r="H4" s="392"/>
      <c r="I4" s="392"/>
      <c r="J4" s="392"/>
      <c r="K4" s="392"/>
      <c r="L4" s="392"/>
      <c r="M4" s="392"/>
      <c r="N4" s="392"/>
      <c r="O4" s="392"/>
      <c r="P4" s="392"/>
      <c r="Q4" s="392"/>
      <c r="R4" s="392"/>
      <c r="S4" s="392"/>
      <c r="T4" s="392"/>
      <c r="U4" s="392"/>
      <c r="V4" s="392"/>
      <c r="W4" s="392"/>
      <c r="X4" s="185"/>
      <c r="Y4" s="142"/>
      <c r="Z4" s="142"/>
      <c r="AA4" s="189"/>
      <c r="AB4" s="190"/>
      <c r="AC4" s="190"/>
      <c r="AD4" s="190"/>
      <c r="AE4" s="190"/>
      <c r="AF4" s="142"/>
      <c r="AG4" s="142"/>
    </row>
    <row r="5" spans="1:34" x14ac:dyDescent="0.25">
      <c r="A5" s="393"/>
      <c r="B5" s="393"/>
      <c r="C5" s="393"/>
      <c r="D5" s="393"/>
      <c r="E5" s="393"/>
      <c r="F5" s="393"/>
      <c r="G5" s="393"/>
      <c r="H5" s="393"/>
      <c r="I5" s="393"/>
      <c r="J5" s="393"/>
      <c r="K5" s="393"/>
      <c r="L5" s="393"/>
      <c r="M5" s="393"/>
      <c r="N5" s="393"/>
      <c r="O5" s="393"/>
      <c r="P5" s="393"/>
      <c r="Q5" s="393"/>
      <c r="R5" s="393"/>
      <c r="S5" s="393"/>
      <c r="T5" s="393"/>
      <c r="U5" s="393"/>
      <c r="V5" s="393"/>
      <c r="W5" s="393"/>
      <c r="X5" s="369" t="s">
        <v>156</v>
      </c>
      <c r="Y5" s="370"/>
      <c r="Z5" s="142"/>
      <c r="AA5" s="190"/>
      <c r="AB5" s="190"/>
      <c r="AC5" s="190"/>
      <c r="AD5" s="190"/>
      <c r="AE5" s="190"/>
      <c r="AF5" s="142"/>
      <c r="AG5" s="142"/>
    </row>
    <row r="6" spans="1:34" x14ac:dyDescent="0.25">
      <c r="A6" s="393"/>
      <c r="B6" s="393"/>
      <c r="C6" s="393"/>
      <c r="D6" s="393"/>
      <c r="E6" s="393"/>
      <c r="F6" s="393"/>
      <c r="G6" s="393"/>
      <c r="H6" s="393"/>
      <c r="I6" s="393"/>
      <c r="J6" s="393"/>
      <c r="K6" s="393"/>
      <c r="L6" s="393"/>
      <c r="M6" s="393"/>
      <c r="N6" s="393"/>
      <c r="O6" s="393"/>
      <c r="P6" s="393"/>
      <c r="Q6" s="393"/>
      <c r="R6" s="393"/>
      <c r="S6" s="393"/>
      <c r="T6" s="393"/>
      <c r="U6" s="393"/>
      <c r="V6" s="393"/>
      <c r="W6" s="393"/>
      <c r="X6" s="191" t="s">
        <v>126</v>
      </c>
      <c r="Y6" s="192" t="str">
        <f>P26</f>
        <v/>
      </c>
      <c r="Z6" s="142"/>
      <c r="AA6" s="190"/>
      <c r="AB6" s="190"/>
      <c r="AC6" s="190"/>
      <c r="AD6" s="190"/>
      <c r="AE6" s="190"/>
      <c r="AF6" s="142"/>
      <c r="AG6" s="142"/>
    </row>
    <row r="7" spans="1:34" x14ac:dyDescent="0.25">
      <c r="A7" s="393"/>
      <c r="B7" s="393"/>
      <c r="C7" s="393"/>
      <c r="D7" s="393"/>
      <c r="E7" s="393"/>
      <c r="F7" s="393"/>
      <c r="G7" s="393"/>
      <c r="H7" s="393"/>
      <c r="I7" s="393"/>
      <c r="J7" s="393"/>
      <c r="K7" s="393"/>
      <c r="L7" s="393"/>
      <c r="M7" s="393"/>
      <c r="N7" s="393"/>
      <c r="O7" s="393"/>
      <c r="P7" s="393"/>
      <c r="Q7" s="393"/>
      <c r="R7" s="393"/>
      <c r="S7" s="393"/>
      <c r="T7" s="393"/>
      <c r="U7" s="393"/>
      <c r="V7" s="393"/>
      <c r="W7" s="393"/>
      <c r="X7" s="371" t="s">
        <v>72</v>
      </c>
      <c r="Y7" s="373" t="str">
        <f>W108</f>
        <v/>
      </c>
      <c r="Z7" s="142"/>
      <c r="AA7" s="190"/>
      <c r="AB7" s="190"/>
      <c r="AC7" s="190"/>
      <c r="AD7" s="190"/>
      <c r="AE7" s="190"/>
      <c r="AF7" s="142"/>
      <c r="AG7" s="142"/>
    </row>
    <row r="8" spans="1:34" x14ac:dyDescent="0.25">
      <c r="A8" s="393"/>
      <c r="B8" s="393"/>
      <c r="C8" s="393"/>
      <c r="D8" s="393"/>
      <c r="E8" s="393"/>
      <c r="F8" s="393"/>
      <c r="G8" s="393"/>
      <c r="H8" s="393"/>
      <c r="I8" s="393"/>
      <c r="J8" s="393"/>
      <c r="K8" s="393"/>
      <c r="L8" s="393"/>
      <c r="M8" s="393"/>
      <c r="N8" s="393"/>
      <c r="O8" s="393"/>
      <c r="P8" s="393"/>
      <c r="Q8" s="393"/>
      <c r="R8" s="393"/>
      <c r="S8" s="393"/>
      <c r="T8" s="393"/>
      <c r="U8" s="393"/>
      <c r="V8" s="393"/>
      <c r="W8" s="393"/>
      <c r="X8" s="372"/>
      <c r="Y8" s="374"/>
      <c r="Z8" s="142"/>
      <c r="AA8" s="190"/>
      <c r="AB8" s="190"/>
      <c r="AC8" s="190"/>
      <c r="AD8" s="190"/>
      <c r="AE8" s="190"/>
      <c r="AF8" s="142"/>
      <c r="AG8" s="142"/>
    </row>
    <row r="9" spans="1:34" x14ac:dyDescent="0.25">
      <c r="A9" s="393"/>
      <c r="B9" s="393"/>
      <c r="C9" s="393"/>
      <c r="D9" s="393"/>
      <c r="E9" s="393"/>
      <c r="F9" s="393"/>
      <c r="G9" s="393"/>
      <c r="H9" s="393"/>
      <c r="I9" s="393"/>
      <c r="J9" s="393"/>
      <c r="K9" s="393"/>
      <c r="L9" s="393"/>
      <c r="M9" s="393"/>
      <c r="N9" s="393"/>
      <c r="O9" s="393"/>
      <c r="P9" s="393"/>
      <c r="Q9" s="393"/>
      <c r="R9" s="393"/>
      <c r="S9" s="393"/>
      <c r="T9" s="393"/>
      <c r="U9" s="393"/>
      <c r="V9" s="393"/>
      <c r="W9" s="393"/>
      <c r="X9" s="191" t="s">
        <v>155</v>
      </c>
      <c r="Y9" s="52"/>
      <c r="Z9" s="142"/>
      <c r="AA9" s="190"/>
      <c r="AB9" s="190"/>
      <c r="AC9" s="190"/>
      <c r="AD9" s="190"/>
      <c r="AE9" s="190"/>
      <c r="AF9" s="142"/>
      <c r="AG9" s="142"/>
    </row>
    <row r="10" spans="1:34" x14ac:dyDescent="0.25">
      <c r="A10" s="393"/>
      <c r="B10" s="393"/>
      <c r="C10" s="393"/>
      <c r="D10" s="393"/>
      <c r="E10" s="393"/>
      <c r="F10" s="393"/>
      <c r="G10" s="393"/>
      <c r="H10" s="393"/>
      <c r="I10" s="393"/>
      <c r="J10" s="393"/>
      <c r="K10" s="393"/>
      <c r="L10" s="393"/>
      <c r="M10" s="393"/>
      <c r="N10" s="393"/>
      <c r="O10" s="393"/>
      <c r="P10" s="393"/>
      <c r="Q10" s="393"/>
      <c r="R10" s="393"/>
      <c r="S10" s="393"/>
      <c r="T10" s="393"/>
      <c r="U10" s="393"/>
      <c r="V10" s="393"/>
      <c r="W10" s="393"/>
      <c r="X10" s="193" t="s">
        <v>154</v>
      </c>
      <c r="Y10" s="194" t="str">
        <f>S108</f>
        <v/>
      </c>
      <c r="Z10" s="142"/>
      <c r="AA10" s="190"/>
      <c r="AB10" s="190"/>
      <c r="AC10" s="190"/>
      <c r="AD10" s="190"/>
      <c r="AE10" s="190"/>
      <c r="AF10" s="142"/>
      <c r="AG10" s="142"/>
    </row>
    <row r="11" spans="1:34" x14ac:dyDescent="0.25">
      <c r="A11" s="394"/>
      <c r="B11" s="394"/>
      <c r="C11" s="394"/>
      <c r="D11" s="394"/>
      <c r="E11" s="394"/>
      <c r="F11" s="394"/>
      <c r="G11" s="394"/>
      <c r="H11" s="394"/>
      <c r="I11" s="394"/>
      <c r="J11" s="394"/>
      <c r="K11" s="394"/>
      <c r="L11" s="394"/>
      <c r="M11" s="394"/>
      <c r="N11" s="394"/>
      <c r="O11" s="394"/>
      <c r="P11" s="394"/>
      <c r="Q11" s="394"/>
      <c r="R11" s="394"/>
      <c r="S11" s="394"/>
      <c r="T11" s="394"/>
      <c r="U11" s="394"/>
      <c r="V11" s="394"/>
      <c r="W11" s="394"/>
      <c r="X11" s="195" t="s">
        <v>153</v>
      </c>
      <c r="Y11" s="53"/>
      <c r="Z11" s="142"/>
      <c r="AA11" s="190"/>
      <c r="AB11" s="190"/>
      <c r="AC11" s="190"/>
      <c r="AD11" s="190"/>
      <c r="AE11" s="190"/>
      <c r="AF11" s="142"/>
      <c r="AG11" s="142"/>
    </row>
    <row r="12" spans="1:34" x14ac:dyDescent="0.25">
      <c r="A12" s="319" t="s">
        <v>152</v>
      </c>
      <c r="B12" s="197"/>
      <c r="C12" s="183"/>
      <c r="D12" s="184" t="s">
        <v>151</v>
      </c>
      <c r="E12" s="395"/>
      <c r="F12" s="368"/>
      <c r="G12" s="368"/>
      <c r="H12" s="368"/>
      <c r="I12" s="368"/>
      <c r="J12" s="368"/>
      <c r="K12" s="368"/>
      <c r="L12" s="368"/>
      <c r="M12" s="183"/>
      <c r="O12" s="184" t="s">
        <v>150</v>
      </c>
      <c r="P12" s="359"/>
      <c r="Q12" s="360"/>
      <c r="R12" s="360"/>
      <c r="S12" s="360"/>
      <c r="T12" s="360"/>
      <c r="U12" s="360"/>
      <c r="V12" s="360"/>
      <c r="W12" s="360"/>
      <c r="X12" s="185"/>
      <c r="Y12" s="142"/>
      <c r="Z12" s="142"/>
      <c r="AA12" s="142"/>
      <c r="AB12" s="142"/>
      <c r="AC12" s="142"/>
      <c r="AD12" s="142"/>
      <c r="AE12" s="142"/>
      <c r="AF12" s="142"/>
      <c r="AG12" s="142"/>
    </row>
    <row r="13" spans="1:34" x14ac:dyDescent="0.25">
      <c r="A13" s="319"/>
      <c r="B13" s="183"/>
      <c r="C13" s="183"/>
      <c r="D13" s="198" t="s">
        <v>149</v>
      </c>
      <c r="E13" s="396"/>
      <c r="F13" s="397"/>
      <c r="G13" s="397"/>
      <c r="H13" s="397"/>
      <c r="I13" s="397"/>
      <c r="J13" s="397"/>
      <c r="K13" s="397"/>
      <c r="L13" s="181"/>
      <c r="M13" s="183"/>
      <c r="N13" s="184"/>
      <c r="O13" s="398"/>
      <c r="P13" s="399"/>
      <c r="Q13" s="399"/>
      <c r="R13" s="399"/>
      <c r="S13" s="399"/>
      <c r="T13" s="399"/>
      <c r="U13" s="399"/>
      <c r="V13" s="399"/>
      <c r="W13" s="399"/>
      <c r="X13" s="185"/>
      <c r="Y13" s="142"/>
      <c r="Z13" s="142"/>
      <c r="AA13" s="142"/>
      <c r="AB13" s="142"/>
      <c r="AC13" s="142"/>
      <c r="AD13" s="142"/>
      <c r="AE13" s="142"/>
      <c r="AF13" s="142"/>
      <c r="AG13" s="142"/>
    </row>
    <row r="14" spans="1:34" ht="5.25" customHeight="1" x14ac:dyDescent="0.25">
      <c r="A14" s="320"/>
      <c r="B14" s="200"/>
      <c r="C14" s="201"/>
      <c r="D14" s="202"/>
      <c r="E14" s="202"/>
      <c r="F14" s="202"/>
      <c r="G14" s="202"/>
      <c r="H14" s="202"/>
      <c r="I14" s="202"/>
      <c r="J14" s="202"/>
      <c r="K14" s="202"/>
      <c r="L14" s="203"/>
      <c r="M14" s="201"/>
      <c r="N14" s="204"/>
      <c r="O14" s="202"/>
      <c r="P14" s="202"/>
      <c r="Q14" s="202"/>
      <c r="R14" s="202"/>
      <c r="S14" s="202"/>
      <c r="T14" s="202"/>
      <c r="U14" s="202"/>
      <c r="V14" s="202"/>
      <c r="W14" s="202"/>
      <c r="X14" s="185"/>
      <c r="Y14" s="142"/>
      <c r="Z14" s="142"/>
      <c r="AA14" s="142"/>
      <c r="AB14" s="142"/>
      <c r="AC14" s="142"/>
      <c r="AD14" s="142"/>
      <c r="AE14" s="142"/>
      <c r="AF14" s="142"/>
      <c r="AG14" s="142"/>
    </row>
    <row r="15" spans="1:34" ht="14.25" customHeight="1" x14ac:dyDescent="0.25">
      <c r="A15" s="319" t="s">
        <v>148</v>
      </c>
      <c r="B15" s="197"/>
      <c r="C15" s="183"/>
      <c r="D15" s="184" t="s">
        <v>147</v>
      </c>
      <c r="E15" s="367"/>
      <c r="F15" s="368"/>
      <c r="G15" s="368"/>
      <c r="H15" s="368"/>
      <c r="I15" s="368"/>
      <c r="J15" s="368"/>
      <c r="K15" s="368"/>
      <c r="L15" s="368"/>
      <c r="M15" s="188"/>
      <c r="N15" s="184" t="s">
        <v>146</v>
      </c>
      <c r="O15" s="365"/>
      <c r="P15" s="364"/>
      <c r="Q15" s="364"/>
      <c r="R15" s="181"/>
      <c r="S15" s="184" t="s">
        <v>145</v>
      </c>
      <c r="T15" s="54"/>
      <c r="U15" s="183"/>
      <c r="V15" s="183"/>
      <c r="W15" s="183"/>
      <c r="X15" s="185"/>
      <c r="Y15" s="142"/>
      <c r="AA15" s="142"/>
      <c r="AB15" s="142"/>
      <c r="AC15" s="142"/>
      <c r="AD15" s="142"/>
      <c r="AE15" s="142"/>
      <c r="AF15" s="142"/>
      <c r="AG15" s="142"/>
    </row>
    <row r="16" spans="1:34" ht="2.25" hidden="1" customHeight="1" x14ac:dyDescent="0.25">
      <c r="A16" s="319"/>
      <c r="B16" s="205"/>
      <c r="C16" s="181"/>
      <c r="D16" s="184"/>
      <c r="F16" s="183"/>
      <c r="G16" s="183"/>
      <c r="H16" s="184"/>
      <c r="I16" s="366"/>
      <c r="J16" s="366"/>
      <c r="K16" s="366"/>
      <c r="L16" s="366"/>
      <c r="M16" s="366"/>
      <c r="N16" s="366"/>
      <c r="O16" s="366"/>
      <c r="P16" s="366"/>
      <c r="Q16" s="366"/>
      <c r="R16" s="366"/>
      <c r="S16" s="366"/>
      <c r="T16" s="366"/>
      <c r="U16" s="366"/>
      <c r="V16" s="366"/>
      <c r="W16" s="366"/>
      <c r="X16" s="185"/>
      <c r="Y16" s="142"/>
      <c r="Z16" s="142"/>
      <c r="AA16" s="142"/>
      <c r="AB16" s="142"/>
      <c r="AC16" s="142"/>
      <c r="AD16" s="142"/>
      <c r="AE16" s="142"/>
      <c r="AF16" s="142"/>
      <c r="AG16" s="142"/>
    </row>
    <row r="17" spans="1:43" x14ac:dyDescent="0.25">
      <c r="A17" s="319"/>
      <c r="B17" s="205"/>
      <c r="C17" s="181"/>
      <c r="D17" s="184" t="s">
        <v>144</v>
      </c>
      <c r="E17" s="54"/>
      <c r="F17" s="183"/>
      <c r="G17" s="183"/>
      <c r="H17" s="184" t="s">
        <v>143</v>
      </c>
      <c r="I17" s="323"/>
      <c r="J17" s="318"/>
      <c r="K17" s="318"/>
      <c r="L17" s="318"/>
      <c r="M17" s="318"/>
      <c r="N17" s="318"/>
      <c r="O17" s="318"/>
      <c r="P17" s="318"/>
      <c r="Q17" s="318"/>
      <c r="R17" s="318"/>
      <c r="S17" s="318"/>
      <c r="T17" s="318"/>
      <c r="U17" s="318"/>
      <c r="V17" s="318"/>
      <c r="W17" s="318"/>
      <c r="X17" s="185"/>
      <c r="Y17" s="142"/>
      <c r="Z17" s="142"/>
      <c r="AA17" s="142"/>
      <c r="AB17" s="142"/>
      <c r="AC17" s="142"/>
      <c r="AD17" s="142"/>
      <c r="AE17" s="142"/>
      <c r="AF17" s="142"/>
      <c r="AG17" s="142"/>
    </row>
    <row r="18" spans="1:43" ht="5.25" customHeight="1" x14ac:dyDescent="0.25">
      <c r="A18" s="319"/>
      <c r="B18" s="205"/>
      <c r="C18" s="181"/>
      <c r="D18" s="184"/>
      <c r="E18" s="183"/>
      <c r="F18" s="183"/>
      <c r="G18" s="183"/>
      <c r="H18" s="184"/>
      <c r="I18" s="183"/>
      <c r="J18" s="183"/>
      <c r="K18" s="183"/>
      <c r="L18" s="183"/>
      <c r="M18" s="183"/>
      <c r="N18" s="183"/>
      <c r="O18" s="183"/>
      <c r="P18" s="183"/>
      <c r="Q18" s="183"/>
      <c r="R18" s="183"/>
      <c r="S18" s="183"/>
      <c r="T18" s="183"/>
      <c r="U18" s="183"/>
      <c r="V18" s="183"/>
      <c r="W18" s="183"/>
      <c r="X18" s="185"/>
      <c r="Y18" s="142"/>
      <c r="Z18" s="142"/>
      <c r="AA18" s="142"/>
      <c r="AB18" s="142"/>
      <c r="AC18" s="142"/>
      <c r="AD18" s="142"/>
      <c r="AE18" s="142"/>
      <c r="AF18" s="142"/>
      <c r="AG18" s="142"/>
    </row>
    <row r="19" spans="1:43" ht="15" customHeight="1" x14ac:dyDescent="0.25">
      <c r="A19" s="408" t="s">
        <v>142</v>
      </c>
      <c r="B19" s="206"/>
      <c r="C19" s="207" t="s">
        <v>141</v>
      </c>
      <c r="D19" s="208"/>
      <c r="E19" s="361"/>
      <c r="F19" s="362"/>
      <c r="G19" s="362"/>
      <c r="H19" s="362"/>
      <c r="I19" s="207"/>
      <c r="J19" s="209" t="s">
        <v>140</v>
      </c>
      <c r="K19" s="206"/>
      <c r="L19" s="206"/>
      <c r="M19" s="206"/>
      <c r="N19" s="206"/>
      <c r="O19" s="363"/>
      <c r="P19" s="363"/>
      <c r="Q19" s="363"/>
      <c r="R19" s="363"/>
      <c r="S19" s="363"/>
      <c r="T19" s="363"/>
      <c r="U19" s="363"/>
      <c r="V19" s="363"/>
      <c r="W19" s="363"/>
      <c r="X19" s="186"/>
      <c r="Y19" s="186"/>
      <c r="Z19" s="142"/>
      <c r="AA19" s="142"/>
      <c r="AB19" s="142"/>
      <c r="AC19" s="142"/>
      <c r="AD19" s="142"/>
      <c r="AE19" s="142"/>
      <c r="AF19" s="142"/>
      <c r="AG19" s="142"/>
    </row>
    <row r="20" spans="1:43" ht="15" customHeight="1" x14ac:dyDescent="0.25">
      <c r="A20" s="337"/>
      <c r="B20" s="197"/>
      <c r="C20" s="183"/>
      <c r="D20" s="184" t="s">
        <v>139</v>
      </c>
      <c r="E20" s="318"/>
      <c r="F20" s="318"/>
      <c r="G20" s="318"/>
      <c r="H20" s="318"/>
      <c r="I20" s="183"/>
      <c r="L20" s="184" t="s">
        <v>138</v>
      </c>
      <c r="M20" s="376"/>
      <c r="N20" s="375"/>
      <c r="O20" s="375"/>
      <c r="P20" s="375"/>
      <c r="Q20" s="375"/>
      <c r="R20" s="375"/>
      <c r="S20" s="375"/>
      <c r="T20" s="375"/>
      <c r="U20" s="375"/>
      <c r="V20" s="375"/>
      <c r="W20" s="375"/>
      <c r="X20" s="109"/>
      <c r="Y20" s="109"/>
      <c r="Z20" s="210"/>
      <c r="AA20" s="210"/>
      <c r="AB20" s="210"/>
      <c r="AC20" s="210"/>
      <c r="AD20" s="210"/>
      <c r="AE20" s="210"/>
      <c r="AF20" s="210"/>
      <c r="AG20" s="210"/>
      <c r="AH20" s="109"/>
      <c r="AI20" s="109"/>
      <c r="AJ20" s="109"/>
      <c r="AK20" s="109"/>
      <c r="AL20" s="109"/>
      <c r="AM20" s="109"/>
      <c r="AN20" s="109"/>
      <c r="AO20" s="109"/>
      <c r="AP20" s="109"/>
      <c r="AQ20" s="109"/>
    </row>
    <row r="21" spans="1:43" x14ac:dyDescent="0.25">
      <c r="A21" s="337"/>
      <c r="B21" s="183"/>
      <c r="C21" s="183"/>
      <c r="D21" s="198" t="s">
        <v>137</v>
      </c>
      <c r="E21" s="54"/>
      <c r="F21" s="211"/>
      <c r="G21" s="211"/>
      <c r="H21" s="183"/>
      <c r="I21" s="183"/>
      <c r="J21" s="184" t="s">
        <v>136</v>
      </c>
      <c r="K21" s="54"/>
      <c r="L21" s="211"/>
      <c r="M21" s="184" t="s">
        <v>135</v>
      </c>
      <c r="N21" s="54"/>
      <c r="O21" s="183" t="s">
        <v>134</v>
      </c>
      <c r="P21" s="183"/>
      <c r="Q21" s="181" t="s">
        <v>133</v>
      </c>
      <c r="R21" s="183"/>
      <c r="S21" s="183"/>
      <c r="T21" s="183"/>
      <c r="U21" s="181"/>
      <c r="V21" s="54"/>
      <c r="W21" s="183"/>
      <c r="X21" s="109"/>
      <c r="Y21" s="109"/>
      <c r="Z21" s="210"/>
      <c r="AA21" s="210"/>
      <c r="AB21" s="210"/>
      <c r="AC21" s="210"/>
      <c r="AD21" s="210"/>
      <c r="AE21" s="210"/>
      <c r="AF21" s="210"/>
      <c r="AG21" s="210"/>
      <c r="AH21" s="109"/>
      <c r="AI21" s="109"/>
      <c r="AJ21" s="109"/>
      <c r="AK21" s="109"/>
      <c r="AL21" s="109"/>
      <c r="AM21" s="109"/>
      <c r="AN21" s="109"/>
      <c r="AO21" s="109"/>
      <c r="AP21" s="109"/>
      <c r="AQ21" s="109"/>
    </row>
    <row r="22" spans="1:43" x14ac:dyDescent="0.25">
      <c r="A22" s="337"/>
      <c r="C22" s="212"/>
      <c r="D22" s="198" t="s">
        <v>132</v>
      </c>
      <c r="E22" s="364"/>
      <c r="F22" s="364"/>
      <c r="G22" s="364"/>
      <c r="H22" s="364"/>
      <c r="I22" s="364"/>
      <c r="J22" s="364"/>
      <c r="K22" s="364"/>
      <c r="L22" s="364"/>
      <c r="M22" s="364"/>
      <c r="N22" s="364"/>
      <c r="O22" s="364"/>
      <c r="U22" s="184" t="s">
        <v>131</v>
      </c>
      <c r="V22" s="54"/>
      <c r="W22" s="183"/>
      <c r="X22" s="109"/>
      <c r="Y22" s="109"/>
      <c r="Z22" s="210"/>
      <c r="AA22" s="210"/>
      <c r="AB22" s="210"/>
      <c r="AC22" s="210"/>
      <c r="AD22" s="210"/>
      <c r="AE22" s="210"/>
      <c r="AF22" s="210"/>
      <c r="AG22" s="210"/>
      <c r="AH22" s="109"/>
      <c r="AI22" s="109"/>
      <c r="AJ22" s="109"/>
      <c r="AK22" s="109"/>
      <c r="AL22" s="109"/>
      <c r="AM22" s="109"/>
      <c r="AN22" s="109"/>
      <c r="AO22" s="109"/>
      <c r="AP22" s="109"/>
      <c r="AQ22" s="109"/>
    </row>
    <row r="23" spans="1:43" x14ac:dyDescent="0.25">
      <c r="A23" s="337"/>
      <c r="B23" s="205"/>
      <c r="C23" s="205"/>
      <c r="D23" s="183"/>
      <c r="E23" s="184" t="s">
        <v>130</v>
      </c>
      <c r="F23" s="57"/>
      <c r="G23" s="181"/>
      <c r="H23" s="184" t="s">
        <v>91</v>
      </c>
      <c r="I23" s="323"/>
      <c r="J23" s="323"/>
      <c r="K23" s="323"/>
      <c r="L23" s="323"/>
      <c r="M23" s="323"/>
      <c r="N23" s="323"/>
      <c r="O23" s="323"/>
      <c r="P23" s="323"/>
      <c r="Q23" s="323"/>
      <c r="R23" s="323"/>
      <c r="S23" s="323"/>
      <c r="T23" s="323"/>
      <c r="U23" s="323"/>
      <c r="V23" s="323"/>
      <c r="W23" s="323"/>
      <c r="X23" s="109"/>
      <c r="Y23" s="109"/>
      <c r="Z23" s="210"/>
      <c r="AA23" s="210"/>
      <c r="AB23" s="210"/>
      <c r="AC23" s="210"/>
      <c r="AD23" s="210"/>
      <c r="AE23" s="210"/>
      <c r="AF23" s="210"/>
      <c r="AG23" s="210"/>
      <c r="AH23" s="109"/>
      <c r="AI23" s="109"/>
      <c r="AJ23" s="109"/>
      <c r="AK23" s="109"/>
      <c r="AL23" s="109"/>
      <c r="AM23" s="109"/>
      <c r="AN23" s="109"/>
      <c r="AO23" s="109"/>
      <c r="AP23" s="109"/>
      <c r="AQ23" s="109"/>
    </row>
    <row r="24" spans="1:43" s="183" customFormat="1" x14ac:dyDescent="0.25">
      <c r="A24" s="213"/>
      <c r="B24" s="200"/>
      <c r="C24" s="200"/>
      <c r="D24" s="201"/>
      <c r="E24" s="204"/>
      <c r="F24" s="201"/>
      <c r="G24" s="203"/>
      <c r="H24" s="204"/>
      <c r="I24" s="214"/>
      <c r="J24" s="214"/>
      <c r="K24" s="214"/>
      <c r="L24" s="214"/>
      <c r="M24" s="214"/>
      <c r="N24" s="214"/>
      <c r="O24" s="214"/>
      <c r="P24" s="214"/>
      <c r="Q24" s="214"/>
      <c r="R24" s="214"/>
      <c r="S24" s="214"/>
      <c r="T24" s="214"/>
      <c r="U24" s="214"/>
      <c r="V24" s="214"/>
      <c r="W24" s="214"/>
      <c r="X24" s="210"/>
      <c r="Y24" s="210"/>
      <c r="Z24" s="210"/>
      <c r="AA24" s="210"/>
      <c r="AB24" s="210"/>
      <c r="AC24" s="210"/>
      <c r="AD24" s="210"/>
      <c r="AE24" s="210"/>
      <c r="AF24" s="210"/>
      <c r="AG24" s="210"/>
      <c r="AH24" s="210"/>
      <c r="AI24" s="210"/>
      <c r="AJ24" s="210"/>
      <c r="AK24" s="210"/>
      <c r="AL24" s="210"/>
      <c r="AM24" s="210"/>
      <c r="AN24" s="210"/>
      <c r="AO24" s="210"/>
      <c r="AP24" s="210"/>
      <c r="AQ24" s="210"/>
    </row>
    <row r="25" spans="1:43" ht="15" customHeight="1" x14ac:dyDescent="0.25">
      <c r="A25" s="196"/>
      <c r="B25" s="205"/>
      <c r="C25" s="183"/>
      <c r="D25" s="181" t="s">
        <v>66</v>
      </c>
      <c r="E25" s="183"/>
      <c r="F25" s="181"/>
      <c r="G25" s="183"/>
      <c r="H25" s="183"/>
      <c r="I25" s="183"/>
      <c r="J25" s="400"/>
      <c r="K25" s="401"/>
      <c r="L25" s="183"/>
      <c r="M25" s="183"/>
      <c r="N25" s="183"/>
      <c r="O25" s="183"/>
      <c r="P25" s="183"/>
      <c r="Q25" s="183"/>
      <c r="R25" s="183"/>
      <c r="S25" s="183"/>
      <c r="T25" s="183"/>
      <c r="U25" s="183"/>
      <c r="V25" s="183"/>
      <c r="W25" s="183"/>
      <c r="X25" s="109"/>
      <c r="Y25" s="109"/>
      <c r="Z25" s="210"/>
      <c r="AA25" s="210"/>
      <c r="AB25" s="210"/>
      <c r="AC25" s="210"/>
      <c r="AD25" s="210"/>
      <c r="AE25" s="210"/>
      <c r="AF25" s="210"/>
      <c r="AG25" s="210"/>
      <c r="AH25" s="109"/>
      <c r="AI25" s="109"/>
      <c r="AJ25" s="109"/>
      <c r="AK25" s="109"/>
      <c r="AL25" s="109"/>
      <c r="AM25" s="109"/>
      <c r="AN25" s="109"/>
      <c r="AO25" s="109"/>
      <c r="AP25" s="109"/>
      <c r="AQ25" s="109"/>
    </row>
    <row r="26" spans="1:43" ht="15" customHeight="1" x14ac:dyDescent="0.25">
      <c r="A26" s="319" t="s">
        <v>129</v>
      </c>
      <c r="B26" s="187"/>
      <c r="C26" s="183"/>
      <c r="D26" s="184" t="s">
        <v>128</v>
      </c>
      <c r="E26" s="311"/>
      <c r="F26" s="311"/>
      <c r="G26" s="311"/>
      <c r="H26" s="183"/>
      <c r="I26" s="183"/>
      <c r="J26" s="184" t="s">
        <v>127</v>
      </c>
      <c r="K26" s="311"/>
      <c r="L26" s="311"/>
      <c r="M26" s="311"/>
      <c r="O26" s="184" t="s">
        <v>126</v>
      </c>
      <c r="P26" s="377" t="str">
        <f>IFERROR(E26/K26,"")</f>
        <v/>
      </c>
      <c r="Q26" s="378"/>
      <c r="S26" s="184" t="s">
        <v>125</v>
      </c>
      <c r="T26" s="364"/>
      <c r="U26" s="364"/>
      <c r="V26" s="364"/>
      <c r="W26" s="364"/>
      <c r="X26" s="210"/>
      <c r="Y26" s="210"/>
      <c r="Z26" s="210"/>
      <c r="AA26" s="210"/>
      <c r="AB26" s="210"/>
      <c r="AC26" s="210"/>
      <c r="AD26" s="210"/>
      <c r="AE26" s="210"/>
      <c r="AF26" s="210"/>
      <c r="AG26" s="210"/>
      <c r="AH26" s="109"/>
      <c r="AI26" s="109"/>
      <c r="AJ26" s="109"/>
      <c r="AK26" s="109"/>
      <c r="AL26" s="109"/>
      <c r="AM26" s="109"/>
      <c r="AN26" s="109"/>
      <c r="AO26" s="109"/>
      <c r="AP26" s="109"/>
      <c r="AQ26" s="109"/>
    </row>
    <row r="27" spans="1:43" x14ac:dyDescent="0.25">
      <c r="A27" s="319"/>
      <c r="B27" s="183"/>
      <c r="C27" s="183"/>
      <c r="D27" s="184" t="s">
        <v>124</v>
      </c>
      <c r="E27" s="318"/>
      <c r="F27" s="318"/>
      <c r="G27" s="183"/>
      <c r="H27" s="183"/>
      <c r="I27" s="183"/>
      <c r="J27" s="184" t="s">
        <v>123</v>
      </c>
      <c r="K27" s="402"/>
      <c r="L27" s="402"/>
      <c r="M27" s="183" t="s">
        <v>122</v>
      </c>
      <c r="N27" s="183"/>
      <c r="O27" s="184" t="s">
        <v>121</v>
      </c>
      <c r="P27" s="311"/>
      <c r="Q27" s="311"/>
      <c r="R27" s="183"/>
      <c r="S27" s="51" t="s">
        <v>315</v>
      </c>
      <c r="T27" s="377" t="str">
        <f>'BTL Calc'!F10</f>
        <v/>
      </c>
      <c r="U27" s="377"/>
      <c r="V27" s="215" t="s">
        <v>120</v>
      </c>
      <c r="W27" s="216" t="str">
        <f>IF(ISBLANK(E26),"",P27/((K27%*E26)/12))</f>
        <v/>
      </c>
      <c r="X27" s="210"/>
      <c r="Y27" s="210"/>
      <c r="Z27" s="210"/>
      <c r="AA27" s="210"/>
      <c r="AB27" s="210"/>
      <c r="AC27" s="210"/>
      <c r="AD27" s="210"/>
      <c r="AE27" s="210"/>
      <c r="AF27" s="210"/>
      <c r="AG27" s="210"/>
      <c r="AH27" s="109"/>
      <c r="AI27" s="109"/>
      <c r="AJ27" s="109"/>
      <c r="AK27" s="109"/>
      <c r="AL27" s="109"/>
      <c r="AM27" s="109"/>
      <c r="AN27" s="109"/>
      <c r="AO27" s="109"/>
      <c r="AP27" s="109"/>
      <c r="AQ27" s="109"/>
    </row>
    <row r="28" spans="1:43" x14ac:dyDescent="0.25">
      <c r="A28" s="319"/>
      <c r="B28" s="183"/>
      <c r="C28" s="183"/>
      <c r="D28" s="184" t="s">
        <v>119</v>
      </c>
      <c r="E28" s="312"/>
      <c r="F28" s="312"/>
      <c r="G28" s="312"/>
      <c r="H28" s="183"/>
      <c r="I28" s="183"/>
      <c r="J28" s="184" t="s">
        <v>118</v>
      </c>
      <c r="K28" s="323"/>
      <c r="L28" s="318"/>
      <c r="M28" s="318"/>
      <c r="N28" s="318"/>
      <c r="O28" s="318"/>
      <c r="P28" s="318"/>
      <c r="Q28" s="318"/>
      <c r="R28" s="318"/>
      <c r="S28" s="318"/>
      <c r="T28" s="318"/>
      <c r="U28" s="318"/>
      <c r="V28" s="318"/>
      <c r="W28" s="318"/>
      <c r="X28" s="210"/>
      <c r="Y28" s="210"/>
      <c r="Z28" s="217"/>
      <c r="AA28" s="217"/>
      <c r="AB28" s="217"/>
      <c r="AC28" s="210"/>
      <c r="AD28" s="210"/>
      <c r="AE28" s="210"/>
      <c r="AF28" s="210"/>
      <c r="AG28" s="210"/>
      <c r="AH28" s="109"/>
      <c r="AI28" s="109"/>
      <c r="AJ28" s="109"/>
      <c r="AK28" s="109"/>
      <c r="AL28" s="109"/>
      <c r="AM28" s="109"/>
      <c r="AN28" s="109"/>
      <c r="AO28" s="109"/>
      <c r="AP28" s="109"/>
      <c r="AQ28" s="109"/>
    </row>
    <row r="29" spans="1:43" ht="15" customHeight="1" x14ac:dyDescent="0.25">
      <c r="A29" s="319"/>
      <c r="B29" s="183"/>
      <c r="C29" s="183"/>
      <c r="D29" s="184" t="s">
        <v>117</v>
      </c>
      <c r="E29" s="328"/>
      <c r="F29" s="329"/>
      <c r="G29" s="329"/>
      <c r="H29" s="329"/>
      <c r="I29" s="329"/>
      <c r="J29" s="329"/>
      <c r="K29" s="329"/>
      <c r="L29" s="329"/>
      <c r="M29" s="329"/>
      <c r="N29" s="329"/>
      <c r="O29" s="329"/>
      <c r="P29" s="329"/>
      <c r="Q29" s="329"/>
      <c r="R29" s="329"/>
      <c r="S29" s="329"/>
      <c r="T29" s="329"/>
      <c r="U29" s="329"/>
      <c r="V29" s="329"/>
      <c r="W29" s="329"/>
      <c r="X29" s="210"/>
      <c r="Y29" s="210"/>
      <c r="Z29" s="217"/>
      <c r="AA29" s="217"/>
      <c r="AB29" s="217"/>
      <c r="AC29" s="210"/>
      <c r="AD29" s="210"/>
      <c r="AE29" s="210"/>
      <c r="AF29" s="210"/>
      <c r="AG29" s="210"/>
      <c r="AH29" s="109"/>
      <c r="AI29" s="109"/>
      <c r="AJ29" s="109"/>
      <c r="AK29" s="109"/>
      <c r="AL29" s="109"/>
      <c r="AM29" s="109"/>
      <c r="AN29" s="109"/>
      <c r="AO29" s="109"/>
      <c r="AP29" s="109"/>
      <c r="AQ29" s="109"/>
    </row>
    <row r="30" spans="1:43" ht="15" customHeight="1" x14ac:dyDescent="0.25">
      <c r="A30" s="319"/>
      <c r="B30" s="181"/>
      <c r="C30" s="183"/>
      <c r="E30" s="183"/>
      <c r="F30" s="184" t="s">
        <v>116</v>
      </c>
      <c r="G30" s="330">
        <f>'BTL Calc'!F11</f>
        <v>0</v>
      </c>
      <c r="H30" s="330"/>
      <c r="I30" s="330"/>
      <c r="M30" s="184" t="s">
        <v>115</v>
      </c>
      <c r="N30" s="330">
        <f>'BTL Calc'!F12</f>
        <v>0</v>
      </c>
      <c r="O30" s="330"/>
      <c r="P30" s="330"/>
      <c r="Q30" s="17" t="s">
        <v>114</v>
      </c>
      <c r="U30" s="404">
        <f>E26*K27%/12</f>
        <v>0</v>
      </c>
      <c r="V30" s="404"/>
      <c r="W30" s="404"/>
      <c r="X30" s="210"/>
      <c r="Y30" s="210"/>
      <c r="Z30" s="217"/>
      <c r="AA30" s="217"/>
      <c r="AB30" s="217"/>
      <c r="AC30" s="210"/>
      <c r="AD30" s="210"/>
      <c r="AE30" s="210"/>
      <c r="AF30" s="210"/>
      <c r="AG30" s="210"/>
      <c r="AH30" s="109"/>
      <c r="AI30" s="109"/>
      <c r="AJ30" s="109"/>
      <c r="AK30" s="109"/>
      <c r="AL30" s="109"/>
      <c r="AM30" s="109"/>
      <c r="AN30" s="109"/>
      <c r="AO30" s="109"/>
      <c r="AP30" s="109"/>
      <c r="AQ30" s="109"/>
    </row>
    <row r="31" spans="1:43" ht="5.25" customHeight="1" x14ac:dyDescent="0.25">
      <c r="A31" s="320"/>
      <c r="B31" s="201"/>
      <c r="C31" s="201"/>
      <c r="D31" s="218"/>
      <c r="E31" s="218"/>
      <c r="F31" s="218"/>
      <c r="G31" s="218"/>
      <c r="H31" s="218"/>
      <c r="I31" s="218"/>
      <c r="J31" s="218"/>
      <c r="K31" s="218"/>
      <c r="L31" s="218"/>
      <c r="M31" s="218"/>
      <c r="N31" s="218"/>
      <c r="O31" s="218"/>
      <c r="P31" s="218"/>
      <c r="Q31" s="218"/>
      <c r="R31" s="218"/>
      <c r="S31" s="218"/>
      <c r="T31" s="218"/>
      <c r="U31" s="218"/>
      <c r="V31" s="218"/>
      <c r="W31" s="218"/>
      <c r="X31" s="210"/>
      <c r="Y31" s="210"/>
      <c r="Z31" s="217"/>
      <c r="AA31" s="217"/>
      <c r="AB31" s="217"/>
      <c r="AC31" s="210"/>
      <c r="AD31" s="210"/>
      <c r="AE31" s="210"/>
      <c r="AF31" s="210"/>
      <c r="AG31" s="210"/>
      <c r="AH31" s="109"/>
      <c r="AI31" s="109"/>
      <c r="AJ31" s="109"/>
      <c r="AK31" s="109"/>
      <c r="AL31" s="109"/>
      <c r="AM31" s="109"/>
      <c r="AN31" s="109"/>
      <c r="AO31" s="109"/>
      <c r="AP31" s="109"/>
      <c r="AQ31" s="109"/>
    </row>
    <row r="32" spans="1:43" x14ac:dyDescent="0.25">
      <c r="A32" s="219"/>
      <c r="B32" s="379" t="s">
        <v>209</v>
      </c>
      <c r="C32" s="379"/>
      <c r="D32" s="379"/>
      <c r="E32" s="379"/>
      <c r="F32" s="379"/>
      <c r="G32" s="379"/>
      <c r="H32" s="379"/>
      <c r="I32" s="379"/>
      <c r="J32" s="379"/>
      <c r="K32" s="379"/>
      <c r="L32" s="379"/>
      <c r="M32" s="379"/>
      <c r="N32" s="379"/>
      <c r="O32" s="379"/>
      <c r="P32" s="379"/>
      <c r="Q32" s="379"/>
      <c r="R32" s="379"/>
      <c r="S32" s="379"/>
      <c r="T32" s="379"/>
      <c r="U32" s="379"/>
      <c r="V32" s="379"/>
      <c r="W32" s="379"/>
      <c r="X32" s="210"/>
      <c r="Y32" s="210"/>
      <c r="Z32" s="217"/>
      <c r="AA32" s="217"/>
      <c r="AB32" s="217"/>
      <c r="AC32" s="210"/>
      <c r="AD32" s="210"/>
      <c r="AE32" s="210"/>
      <c r="AF32" s="210"/>
      <c r="AG32" s="210"/>
      <c r="AH32" s="109"/>
      <c r="AI32" s="109"/>
      <c r="AJ32" s="109"/>
      <c r="AK32" s="109"/>
      <c r="AL32" s="109"/>
      <c r="AM32" s="109"/>
      <c r="AN32" s="109"/>
      <c r="AO32" s="109"/>
      <c r="AP32" s="109"/>
      <c r="AQ32" s="109"/>
    </row>
    <row r="33" spans="1:43" x14ac:dyDescent="0.25">
      <c r="A33" s="319" t="s">
        <v>113</v>
      </c>
      <c r="B33" s="187" t="s">
        <v>100</v>
      </c>
      <c r="C33" s="220" t="s">
        <v>222</v>
      </c>
      <c r="D33" s="221" t="s">
        <v>112</v>
      </c>
      <c r="E33" s="323"/>
      <c r="F33" s="318"/>
      <c r="G33" s="318"/>
      <c r="H33" s="318"/>
      <c r="I33" s="318"/>
      <c r="J33" s="318"/>
      <c r="K33" s="318"/>
      <c r="L33" s="318"/>
      <c r="M33" s="318"/>
      <c r="N33" s="318"/>
      <c r="O33" s="183"/>
      <c r="P33" s="183"/>
      <c r="Q33" s="184" t="s">
        <v>111</v>
      </c>
      <c r="R33" s="376"/>
      <c r="S33" s="376"/>
      <c r="T33" t="s">
        <v>110</v>
      </c>
      <c r="U33" s="56"/>
      <c r="V33" s="167" t="s">
        <v>109</v>
      </c>
      <c r="X33" s="222"/>
      <c r="Y33" s="223"/>
      <c r="Z33" s="217"/>
      <c r="AA33" s="217"/>
      <c r="AB33" s="217"/>
      <c r="AC33" s="210"/>
      <c r="AD33" s="210"/>
      <c r="AE33" s="210"/>
      <c r="AF33" s="210"/>
      <c r="AG33" s="210"/>
      <c r="AH33" s="109"/>
      <c r="AI33" s="109"/>
      <c r="AJ33" s="109"/>
      <c r="AK33" s="109"/>
      <c r="AL33" s="109"/>
      <c r="AM33" s="109"/>
      <c r="AN33" s="109"/>
      <c r="AO33" s="109"/>
      <c r="AP33" s="109"/>
      <c r="AQ33" s="109"/>
    </row>
    <row r="34" spans="1:43" ht="15.75" customHeight="1" x14ac:dyDescent="0.25">
      <c r="A34" s="321"/>
      <c r="B34" s="183"/>
      <c r="C34" s="84"/>
      <c r="D34" s="221" t="s">
        <v>108</v>
      </c>
      <c r="E34" s="312"/>
      <c r="F34" s="312"/>
      <c r="G34" s="312"/>
      <c r="H34" s="312"/>
      <c r="I34" s="183"/>
      <c r="J34" s="183"/>
      <c r="K34" s="183"/>
      <c r="L34" s="183"/>
      <c r="M34" s="183"/>
      <c r="N34" s="183"/>
      <c r="O34" s="181"/>
      <c r="P34" s="181"/>
      <c r="Q34" s="184" t="s">
        <v>107</v>
      </c>
      <c r="R34" s="312"/>
      <c r="S34" s="312"/>
      <c r="T34" s="312"/>
      <c r="U34" s="312"/>
      <c r="V34" s="183"/>
      <c r="W34" s="183"/>
      <c r="X34" s="210"/>
      <c r="Y34" s="210"/>
      <c r="Z34" s="217"/>
      <c r="AA34" s="217"/>
      <c r="AB34" s="217"/>
      <c r="AC34" s="210"/>
      <c r="AD34" s="210"/>
      <c r="AE34" s="210"/>
      <c r="AF34" s="210"/>
      <c r="AG34" s="210"/>
      <c r="AH34" s="109"/>
      <c r="AI34" s="109"/>
      <c r="AJ34" s="109"/>
      <c r="AK34" s="109"/>
      <c r="AL34" s="109"/>
      <c r="AM34" s="109"/>
      <c r="AN34" s="109"/>
      <c r="AO34" s="109"/>
      <c r="AP34" s="109"/>
      <c r="AQ34" s="109"/>
    </row>
    <row r="35" spans="1:43" x14ac:dyDescent="0.25">
      <c r="A35" s="321"/>
      <c r="B35" s="225"/>
      <c r="C35" s="183"/>
      <c r="D35" s="225"/>
      <c r="E35" s="183"/>
      <c r="F35" s="183"/>
      <c r="G35" s="226"/>
      <c r="H35" s="184" t="s">
        <v>106</v>
      </c>
      <c r="I35" s="312"/>
      <c r="J35" s="312"/>
      <c r="K35" s="312"/>
      <c r="L35" s="312"/>
      <c r="M35" s="183"/>
      <c r="N35" s="183"/>
      <c r="O35" s="183"/>
      <c r="P35" s="181"/>
      <c r="Q35" s="184" t="s">
        <v>207</v>
      </c>
      <c r="R35" s="331"/>
      <c r="S35" s="331"/>
      <c r="T35" s="331"/>
      <c r="U35" s="227" t="s">
        <v>208</v>
      </c>
      <c r="V35" s="331"/>
      <c r="W35" s="331"/>
      <c r="X35" s="228">
        <f>E34+R34+(I35*0.5)+U50+U51+U52+E69-R35-V35</f>
        <v>0</v>
      </c>
      <c r="Y35" s="210"/>
      <c r="Z35" s="210"/>
      <c r="AA35" s="210"/>
      <c r="AB35" s="210"/>
      <c r="AC35" s="210"/>
      <c r="AD35" s="210"/>
      <c r="AE35" s="210"/>
      <c r="AF35" s="210"/>
      <c r="AG35" s="210"/>
      <c r="AH35" s="109"/>
      <c r="AI35" s="109"/>
      <c r="AJ35" s="109"/>
      <c r="AK35" s="109"/>
      <c r="AL35" s="109"/>
      <c r="AM35" s="109"/>
      <c r="AN35" s="109"/>
      <c r="AO35" s="109"/>
      <c r="AP35" s="109"/>
      <c r="AQ35" s="109"/>
    </row>
    <row r="36" spans="1:43" x14ac:dyDescent="0.25">
      <c r="A36" s="321"/>
      <c r="B36" s="229" t="s">
        <v>99</v>
      </c>
      <c r="C36" s="230" t="s">
        <v>222</v>
      </c>
      <c r="D36" s="231" t="s">
        <v>112</v>
      </c>
      <c r="E36" s="367"/>
      <c r="F36" s="368"/>
      <c r="G36" s="368"/>
      <c r="H36" s="368"/>
      <c r="I36" s="368"/>
      <c r="J36" s="368"/>
      <c r="K36" s="368"/>
      <c r="L36" s="368"/>
      <c r="M36" s="368"/>
      <c r="N36" s="368"/>
      <c r="O36" s="232"/>
      <c r="P36" s="232"/>
      <c r="Q36" s="233" t="s">
        <v>111</v>
      </c>
      <c r="R36" s="327"/>
      <c r="S36" s="327"/>
      <c r="T36" s="234" t="s">
        <v>110</v>
      </c>
      <c r="U36" s="55"/>
      <c r="V36" s="167" t="s">
        <v>109</v>
      </c>
      <c r="Y36" s="109"/>
      <c r="Z36" s="222"/>
      <c r="AA36" s="222"/>
      <c r="AB36" s="236"/>
      <c r="AC36" s="210"/>
      <c r="AD36" s="210"/>
      <c r="AE36" s="210"/>
      <c r="AF36" s="210"/>
      <c r="AG36" s="210"/>
      <c r="AH36" s="109"/>
      <c r="AI36" s="109"/>
      <c r="AJ36" s="109"/>
      <c r="AK36" s="109"/>
      <c r="AL36" s="109"/>
      <c r="AM36" s="109"/>
      <c r="AN36" s="109"/>
      <c r="AO36" s="109"/>
      <c r="AP36" s="109"/>
      <c r="AQ36" s="109"/>
    </row>
    <row r="37" spans="1:43" x14ac:dyDescent="0.25">
      <c r="A37" s="321"/>
      <c r="B37" s="183"/>
      <c r="C37" s="84"/>
      <c r="D37" s="221" t="s">
        <v>108</v>
      </c>
      <c r="E37" s="312"/>
      <c r="F37" s="312"/>
      <c r="G37" s="312"/>
      <c r="H37" s="312"/>
      <c r="I37" s="183"/>
      <c r="J37" s="183"/>
      <c r="K37" s="183"/>
      <c r="L37" s="183"/>
      <c r="M37" s="183"/>
      <c r="N37" s="183"/>
      <c r="O37" s="181"/>
      <c r="P37" s="181"/>
      <c r="Q37" s="184" t="s">
        <v>107</v>
      </c>
      <c r="R37" s="312"/>
      <c r="S37" s="312"/>
      <c r="T37" s="312"/>
      <c r="U37" s="312"/>
      <c r="V37" s="183"/>
      <c r="W37" s="183"/>
      <c r="X37" s="228"/>
      <c r="Y37" s="210"/>
      <c r="Z37" s="210"/>
      <c r="AA37" s="210"/>
      <c r="AB37" s="237"/>
      <c r="AC37" s="210"/>
      <c r="AD37" s="210"/>
      <c r="AE37" s="210"/>
      <c r="AF37" s="210"/>
      <c r="AG37" s="210"/>
      <c r="AH37" s="109"/>
      <c r="AI37" s="109"/>
      <c r="AJ37" s="109"/>
      <c r="AK37" s="109"/>
      <c r="AL37" s="109"/>
      <c r="AM37" s="109"/>
      <c r="AN37" s="109"/>
      <c r="AO37" s="109"/>
      <c r="AP37" s="109"/>
      <c r="AQ37" s="109"/>
    </row>
    <row r="38" spans="1:43" x14ac:dyDescent="0.25">
      <c r="A38" s="321"/>
      <c r="B38" s="225"/>
      <c r="C38" s="183"/>
      <c r="D38" s="183"/>
      <c r="E38" s="183"/>
      <c r="F38" s="183"/>
      <c r="G38" s="226"/>
      <c r="H38" s="184" t="s">
        <v>106</v>
      </c>
      <c r="I38" s="312"/>
      <c r="J38" s="312"/>
      <c r="K38" s="312"/>
      <c r="L38" s="312"/>
      <c r="M38" s="183"/>
      <c r="N38" s="183"/>
      <c r="O38" s="183"/>
      <c r="P38" s="181"/>
      <c r="Q38" s="184" t="s">
        <v>207</v>
      </c>
      <c r="R38" s="331"/>
      <c r="S38" s="331"/>
      <c r="T38" s="331"/>
      <c r="U38" s="227" t="s">
        <v>208</v>
      </c>
      <c r="V38" s="331"/>
      <c r="W38" s="331"/>
      <c r="X38" s="228">
        <f>E37+R37+(I38*0.5)+U53+U54+U55+E70-R38-V38</f>
        <v>0</v>
      </c>
      <c r="Y38" s="210"/>
      <c r="Z38" s="222"/>
      <c r="AA38" s="222"/>
      <c r="AB38" s="236"/>
      <c r="AC38" s="210"/>
      <c r="AD38" s="210"/>
      <c r="AE38" s="210"/>
      <c r="AF38" s="210"/>
      <c r="AG38" s="210"/>
      <c r="AH38" s="109"/>
      <c r="AI38" s="109"/>
      <c r="AJ38" s="109"/>
      <c r="AK38" s="109"/>
      <c r="AL38" s="109"/>
      <c r="AM38" s="109"/>
      <c r="AN38" s="109"/>
      <c r="AO38" s="109"/>
      <c r="AP38" s="109"/>
      <c r="AQ38" s="109"/>
    </row>
    <row r="39" spans="1:43" x14ac:dyDescent="0.25">
      <c r="A39" s="321"/>
      <c r="B39" s="229" t="s">
        <v>98</v>
      </c>
      <c r="C39" s="230" t="s">
        <v>222</v>
      </c>
      <c r="D39" s="231" t="s">
        <v>112</v>
      </c>
      <c r="E39" s="367"/>
      <c r="F39" s="368"/>
      <c r="G39" s="368"/>
      <c r="H39" s="368"/>
      <c r="I39" s="368"/>
      <c r="J39" s="368"/>
      <c r="K39" s="368"/>
      <c r="L39" s="368"/>
      <c r="M39" s="368"/>
      <c r="N39" s="368"/>
      <c r="O39" s="232"/>
      <c r="P39" s="232"/>
      <c r="Q39" s="233" t="s">
        <v>111</v>
      </c>
      <c r="R39" s="327"/>
      <c r="S39" s="327"/>
      <c r="T39" s="234" t="s">
        <v>110</v>
      </c>
      <c r="U39" s="55"/>
      <c r="V39" s="167" t="s">
        <v>109</v>
      </c>
      <c r="X39" s="228"/>
      <c r="Y39" s="210"/>
      <c r="Z39" s="222"/>
      <c r="AA39" s="222"/>
      <c r="AB39" s="236"/>
      <c r="AC39" s="210"/>
      <c r="AD39" s="210"/>
      <c r="AE39" s="210"/>
      <c r="AF39" s="210"/>
      <c r="AG39" s="210"/>
      <c r="AH39" s="109"/>
      <c r="AI39" s="109"/>
      <c r="AJ39" s="109"/>
      <c r="AK39" s="109"/>
      <c r="AL39" s="109"/>
      <c r="AM39" s="109"/>
      <c r="AN39" s="109"/>
      <c r="AO39" s="109"/>
      <c r="AP39" s="109"/>
      <c r="AQ39" s="109"/>
    </row>
    <row r="40" spans="1:43" x14ac:dyDescent="0.25">
      <c r="A40" s="321"/>
      <c r="B40" s="183"/>
      <c r="C40" s="84"/>
      <c r="D40" s="221" t="s">
        <v>108</v>
      </c>
      <c r="E40" s="312"/>
      <c r="F40" s="312"/>
      <c r="G40" s="312"/>
      <c r="H40" s="312"/>
      <c r="I40" s="183"/>
      <c r="J40" s="183"/>
      <c r="K40" s="183"/>
      <c r="L40" s="183"/>
      <c r="M40" s="183"/>
      <c r="N40" s="183"/>
      <c r="O40" s="181"/>
      <c r="P40" s="181"/>
      <c r="Q40" s="184" t="s">
        <v>107</v>
      </c>
      <c r="R40" s="312"/>
      <c r="S40" s="312"/>
      <c r="T40" s="312"/>
      <c r="U40" s="312"/>
      <c r="V40" s="183"/>
      <c r="W40" s="183"/>
      <c r="Y40" s="210"/>
      <c r="Z40" s="222"/>
      <c r="AA40" s="222"/>
      <c r="AB40" s="236"/>
      <c r="AC40" s="210"/>
      <c r="AD40" s="210"/>
      <c r="AE40" s="210"/>
      <c r="AF40" s="210"/>
      <c r="AG40" s="210"/>
      <c r="AH40" s="109"/>
      <c r="AI40" s="109"/>
      <c r="AJ40" s="109"/>
      <c r="AK40" s="109"/>
      <c r="AL40" s="109"/>
      <c r="AM40" s="109"/>
      <c r="AN40" s="109"/>
      <c r="AO40" s="109"/>
      <c r="AP40" s="109"/>
      <c r="AQ40" s="109"/>
    </row>
    <row r="41" spans="1:43" x14ac:dyDescent="0.25">
      <c r="A41" s="321"/>
      <c r="B41" s="225"/>
      <c r="C41" s="183"/>
      <c r="D41" s="183"/>
      <c r="E41" s="183"/>
      <c r="F41" s="183"/>
      <c r="G41" s="226"/>
      <c r="H41" s="184" t="s">
        <v>106</v>
      </c>
      <c r="I41" s="312"/>
      <c r="J41" s="312"/>
      <c r="K41" s="312"/>
      <c r="L41" s="312"/>
      <c r="M41" s="183"/>
      <c r="N41" s="183"/>
      <c r="O41" s="183"/>
      <c r="P41" s="181"/>
      <c r="Q41" s="184" t="s">
        <v>207</v>
      </c>
      <c r="R41" s="331"/>
      <c r="S41" s="331"/>
      <c r="T41" s="331"/>
      <c r="U41" s="227" t="s">
        <v>208</v>
      </c>
      <c r="V41" s="331"/>
      <c r="W41" s="331"/>
      <c r="X41" s="228">
        <f>E40+R40+(I41*0.5)+U56+U57+U58+E71-R41-V41</f>
        <v>0</v>
      </c>
      <c r="Y41" s="210"/>
      <c r="Z41" s="222"/>
      <c r="AA41" s="222"/>
      <c r="AB41" s="236"/>
      <c r="AC41" s="210"/>
      <c r="AD41" s="210"/>
      <c r="AE41" s="210"/>
      <c r="AF41" s="210"/>
      <c r="AG41" s="210"/>
      <c r="AH41" s="109"/>
      <c r="AI41" s="109"/>
      <c r="AJ41" s="109"/>
      <c r="AK41" s="109"/>
      <c r="AL41" s="109"/>
      <c r="AM41" s="109"/>
      <c r="AN41" s="109"/>
      <c r="AO41" s="109"/>
      <c r="AP41" s="109"/>
      <c r="AQ41" s="109"/>
    </row>
    <row r="42" spans="1:43" x14ac:dyDescent="0.25">
      <c r="A42" s="321"/>
      <c r="B42" s="229" t="s">
        <v>97</v>
      </c>
      <c r="C42" s="230" t="s">
        <v>222</v>
      </c>
      <c r="D42" s="231" t="s">
        <v>112</v>
      </c>
      <c r="E42" s="367"/>
      <c r="F42" s="368"/>
      <c r="G42" s="368"/>
      <c r="H42" s="368"/>
      <c r="I42" s="368"/>
      <c r="J42" s="368"/>
      <c r="K42" s="368"/>
      <c r="L42" s="368"/>
      <c r="M42" s="368"/>
      <c r="N42" s="368"/>
      <c r="O42" s="232"/>
      <c r="P42" s="232"/>
      <c r="Q42" s="233" t="s">
        <v>111</v>
      </c>
      <c r="R42" s="327"/>
      <c r="S42" s="327"/>
      <c r="T42" s="234" t="s">
        <v>110</v>
      </c>
      <c r="U42" s="55"/>
      <c r="V42" s="167" t="s">
        <v>109</v>
      </c>
      <c r="Y42" s="210"/>
      <c r="Z42" s="222"/>
      <c r="AA42" s="109"/>
      <c r="AB42" s="236"/>
      <c r="AC42" s="210"/>
      <c r="AD42" s="210"/>
      <c r="AE42" s="210"/>
      <c r="AF42" s="210"/>
      <c r="AG42" s="210"/>
      <c r="AH42" s="109"/>
      <c r="AI42" s="109"/>
      <c r="AJ42" s="109"/>
      <c r="AK42" s="109"/>
      <c r="AL42" s="109"/>
      <c r="AM42" s="109"/>
      <c r="AN42" s="109"/>
      <c r="AO42" s="109"/>
      <c r="AP42" s="109"/>
      <c r="AQ42" s="109"/>
    </row>
    <row r="43" spans="1:43" x14ac:dyDescent="0.25">
      <c r="A43" s="321"/>
      <c r="B43" s="183"/>
      <c r="C43" s="84"/>
      <c r="D43" s="221" t="s">
        <v>108</v>
      </c>
      <c r="E43" s="312"/>
      <c r="F43" s="312"/>
      <c r="G43" s="312"/>
      <c r="H43" s="312"/>
      <c r="I43" s="183"/>
      <c r="J43" s="183"/>
      <c r="K43" s="183"/>
      <c r="L43" s="183"/>
      <c r="M43" s="183"/>
      <c r="N43" s="183"/>
      <c r="O43" s="181"/>
      <c r="P43" s="181"/>
      <c r="Q43" s="184" t="s">
        <v>107</v>
      </c>
      <c r="R43" s="312"/>
      <c r="S43" s="312"/>
      <c r="T43" s="312"/>
      <c r="U43" s="312"/>
      <c r="V43" s="183"/>
      <c r="W43" s="183"/>
      <c r="X43" s="185"/>
      <c r="Y43" s="210"/>
      <c r="Z43" s="222"/>
      <c r="AA43" s="222"/>
      <c r="AB43" s="236"/>
      <c r="AC43" s="210"/>
      <c r="AD43" s="210"/>
      <c r="AE43" s="210"/>
      <c r="AF43" s="210"/>
      <c r="AG43" s="210"/>
      <c r="AH43" s="109"/>
      <c r="AI43" s="109"/>
      <c r="AJ43" s="109"/>
      <c r="AK43" s="109"/>
      <c r="AL43" s="109"/>
      <c r="AM43" s="109"/>
      <c r="AN43" s="109"/>
      <c r="AO43" s="109"/>
      <c r="AP43" s="109"/>
      <c r="AQ43" s="109"/>
    </row>
    <row r="44" spans="1:43" x14ac:dyDescent="0.25">
      <c r="A44" s="321"/>
      <c r="B44" s="225"/>
      <c r="C44" s="183"/>
      <c r="D44" s="183"/>
      <c r="E44" s="183"/>
      <c r="F44" s="183"/>
      <c r="G44" s="226"/>
      <c r="H44" s="184" t="s">
        <v>106</v>
      </c>
      <c r="I44" s="312"/>
      <c r="J44" s="312"/>
      <c r="K44" s="312"/>
      <c r="L44" s="312"/>
      <c r="M44" s="183"/>
      <c r="N44" s="183"/>
      <c r="O44" s="183"/>
      <c r="P44" s="181"/>
      <c r="Q44" s="184" t="s">
        <v>207</v>
      </c>
      <c r="R44" s="380"/>
      <c r="S44" s="380"/>
      <c r="T44" s="380"/>
      <c r="U44" s="227" t="s">
        <v>208</v>
      </c>
      <c r="V44" s="380"/>
      <c r="W44" s="380"/>
      <c r="X44" s="228">
        <f>E43+R43+(I44*0.5)+U59+U60+U61+E72-R44-V44</f>
        <v>0</v>
      </c>
      <c r="Y44" s="210"/>
      <c r="Z44" s="222"/>
      <c r="AA44" s="222"/>
      <c r="AB44" s="236"/>
      <c r="AC44" s="210"/>
      <c r="AD44" s="210"/>
      <c r="AE44" s="210"/>
      <c r="AF44" s="210"/>
      <c r="AG44" s="210"/>
      <c r="AH44" s="109"/>
      <c r="AI44" s="109"/>
      <c r="AJ44" s="109"/>
      <c r="AK44" s="109"/>
      <c r="AL44" s="109"/>
      <c r="AM44" s="109"/>
      <c r="AN44" s="109"/>
      <c r="AO44" s="109"/>
      <c r="AP44" s="109"/>
      <c r="AQ44" s="109"/>
    </row>
    <row r="45" spans="1:43" ht="5.25" customHeight="1" x14ac:dyDescent="0.25">
      <c r="A45" s="322"/>
      <c r="B45" s="201"/>
      <c r="C45" s="201"/>
      <c r="D45" s="218"/>
      <c r="E45" s="218"/>
      <c r="F45" s="218"/>
      <c r="G45" s="218"/>
      <c r="H45" s="218"/>
      <c r="I45" s="218"/>
      <c r="J45" s="218"/>
      <c r="K45" s="218"/>
      <c r="L45" s="218"/>
      <c r="M45" s="218"/>
      <c r="N45" s="218"/>
      <c r="O45" s="218"/>
      <c r="P45" s="218"/>
      <c r="Q45" s="218"/>
      <c r="R45" s="218"/>
      <c r="S45" s="218"/>
      <c r="T45" s="218"/>
      <c r="U45" s="218"/>
      <c r="V45" s="218"/>
      <c r="W45" s="218"/>
      <c r="X45" s="210"/>
      <c r="Y45" s="210"/>
      <c r="Z45" s="222"/>
      <c r="AA45" s="222"/>
      <c r="AB45" s="236"/>
      <c r="AC45" s="210"/>
      <c r="AD45" s="210"/>
      <c r="AE45" s="210"/>
      <c r="AF45" s="210"/>
      <c r="AG45" s="210"/>
      <c r="AH45" s="109"/>
      <c r="AI45" s="109"/>
      <c r="AJ45" s="109"/>
      <c r="AK45" s="109"/>
      <c r="AL45" s="109"/>
      <c r="AM45" s="109"/>
      <c r="AN45" s="109"/>
      <c r="AO45" s="109"/>
      <c r="AP45" s="109"/>
      <c r="AQ45" s="109"/>
    </row>
    <row r="46" spans="1:43" ht="73.5" customHeight="1" x14ac:dyDescent="0.25">
      <c r="A46" s="196" t="s">
        <v>105</v>
      </c>
      <c r="B46" s="324" t="s">
        <v>104</v>
      </c>
      <c r="C46" s="324"/>
      <c r="D46" s="324"/>
      <c r="E46" s="325"/>
      <c r="F46" s="326"/>
      <c r="G46" s="326"/>
      <c r="H46" s="326"/>
      <c r="I46" s="326"/>
      <c r="J46" s="326"/>
      <c r="K46" s="326"/>
      <c r="L46" s="326"/>
      <c r="M46" s="326"/>
      <c r="N46" s="326"/>
      <c r="O46" s="326"/>
      <c r="P46" s="326"/>
      <c r="Q46" s="326"/>
      <c r="R46" s="326"/>
      <c r="S46" s="326"/>
      <c r="T46" s="326"/>
      <c r="U46" s="326"/>
      <c r="V46" s="326"/>
      <c r="W46" s="326"/>
      <c r="X46" s="210"/>
      <c r="Y46" s="210"/>
      <c r="Z46" s="222"/>
      <c r="AA46" s="222"/>
      <c r="AB46" s="236"/>
      <c r="AC46" s="210"/>
      <c r="AD46" s="210"/>
      <c r="AE46" s="210"/>
      <c r="AF46" s="210"/>
      <c r="AG46" s="210"/>
      <c r="AH46" s="109"/>
      <c r="AI46" s="109"/>
      <c r="AJ46" s="109"/>
      <c r="AK46" s="109"/>
      <c r="AL46" s="109"/>
      <c r="AM46" s="109"/>
      <c r="AN46" s="109"/>
      <c r="AO46" s="109"/>
      <c r="AP46" s="109"/>
      <c r="AQ46" s="109"/>
    </row>
    <row r="47" spans="1:43" ht="5.25" customHeight="1" x14ac:dyDescent="0.25">
      <c r="A47" s="224"/>
      <c r="B47" s="183"/>
      <c r="C47" s="183"/>
      <c r="D47" s="238"/>
      <c r="E47" s="238"/>
      <c r="F47" s="238"/>
      <c r="G47" s="238"/>
      <c r="H47" s="238"/>
      <c r="I47" s="238"/>
      <c r="J47" s="238"/>
      <c r="K47" s="238"/>
      <c r="L47" s="238"/>
      <c r="M47" s="238"/>
      <c r="N47" s="238"/>
      <c r="O47" s="238"/>
      <c r="P47" s="238"/>
      <c r="Q47" s="238"/>
      <c r="R47" s="238"/>
      <c r="S47" s="238"/>
      <c r="T47" s="238"/>
      <c r="U47" s="238"/>
      <c r="V47" s="238"/>
      <c r="W47" s="238"/>
      <c r="X47" s="210"/>
      <c r="Y47" s="210"/>
      <c r="Z47" s="222"/>
      <c r="AA47" s="222"/>
      <c r="AB47" s="236"/>
      <c r="AC47" s="210"/>
      <c r="AD47" s="210"/>
      <c r="AE47" s="210"/>
      <c r="AF47" s="210"/>
      <c r="AG47" s="210"/>
      <c r="AH47" s="109"/>
      <c r="AI47" s="109"/>
      <c r="AJ47" s="109"/>
      <c r="AK47" s="109"/>
      <c r="AL47" s="109"/>
      <c r="AM47" s="109"/>
      <c r="AN47" s="109"/>
      <c r="AO47" s="109"/>
      <c r="AP47" s="109"/>
      <c r="AQ47" s="109"/>
    </row>
    <row r="48" spans="1:43" ht="15" customHeight="1" x14ac:dyDescent="0.25">
      <c r="A48" s="336" t="s">
        <v>103</v>
      </c>
      <c r="B48" s="229"/>
      <c r="C48" s="239"/>
      <c r="D48" s="232"/>
      <c r="E48" s="232"/>
      <c r="F48" s="233" t="s">
        <v>102</v>
      </c>
      <c r="G48" s="327"/>
      <c r="H48" s="327"/>
      <c r="I48" s="327"/>
      <c r="J48" s="327"/>
      <c r="K48" s="327"/>
      <c r="L48" s="327"/>
      <c r="M48" s="327"/>
      <c r="N48" s="327"/>
      <c r="O48" s="327"/>
      <c r="P48" s="327"/>
      <c r="Q48" s="327"/>
      <c r="R48" s="327"/>
      <c r="S48" s="327"/>
      <c r="T48" s="327"/>
      <c r="U48" s="327"/>
      <c r="V48" s="327"/>
      <c r="W48" s="327"/>
      <c r="X48" s="210"/>
      <c r="Y48" s="210"/>
      <c r="Z48" s="210"/>
      <c r="AA48" s="210"/>
      <c r="AB48" s="210"/>
      <c r="AC48" s="210"/>
      <c r="AD48" s="210"/>
      <c r="AE48" s="210"/>
      <c r="AF48" s="210"/>
      <c r="AG48" s="210"/>
      <c r="AH48" s="109"/>
      <c r="AI48" s="109"/>
      <c r="AJ48" s="109"/>
      <c r="AK48" s="109"/>
      <c r="AL48" s="109"/>
      <c r="AM48" s="109"/>
      <c r="AN48" s="109"/>
      <c r="AO48" s="109"/>
      <c r="AP48" s="109"/>
      <c r="AQ48" s="109"/>
    </row>
    <row r="49" spans="1:43" x14ac:dyDescent="0.25">
      <c r="A49" s="337"/>
      <c r="B49" s="181"/>
      <c r="C49" s="183"/>
      <c r="D49" s="183"/>
      <c r="E49" s="183"/>
      <c r="F49" s="184" t="s">
        <v>101</v>
      </c>
      <c r="G49" s="375"/>
      <c r="H49" s="375"/>
      <c r="I49" s="375"/>
      <c r="J49" s="183"/>
      <c r="K49" s="375"/>
      <c r="L49" s="375"/>
      <c r="M49" s="375"/>
      <c r="N49" s="183"/>
      <c r="O49" s="375"/>
      <c r="P49" s="375"/>
      <c r="Q49" s="375"/>
      <c r="R49" s="183"/>
      <c r="S49" s="183"/>
      <c r="T49" s="183"/>
      <c r="U49" s="183"/>
      <c r="V49" s="183"/>
      <c r="W49" s="183"/>
      <c r="X49" s="210"/>
      <c r="Y49" s="210"/>
      <c r="Z49" s="210"/>
      <c r="AA49" s="210"/>
      <c r="AB49" s="210"/>
      <c r="AC49" s="210"/>
      <c r="AD49" s="210"/>
      <c r="AE49" s="210"/>
      <c r="AF49" s="210"/>
      <c r="AG49" s="210"/>
      <c r="AH49" s="109"/>
      <c r="AI49" s="109"/>
      <c r="AJ49" s="109"/>
      <c r="AK49" s="109"/>
      <c r="AL49" s="109"/>
      <c r="AM49" s="109"/>
      <c r="AN49" s="109"/>
      <c r="AO49" s="109"/>
      <c r="AP49" s="109"/>
      <c r="AQ49" s="109"/>
    </row>
    <row r="50" spans="1:43" x14ac:dyDescent="0.25">
      <c r="A50" s="337"/>
      <c r="B50" s="187" t="s">
        <v>100</v>
      </c>
      <c r="C50" s="183"/>
      <c r="D50" s="183"/>
      <c r="E50" s="183"/>
      <c r="F50" s="184" t="s">
        <v>96</v>
      </c>
      <c r="G50" s="308"/>
      <c r="H50" s="308"/>
      <c r="I50" s="308"/>
      <c r="J50" s="184" t="s">
        <v>93</v>
      </c>
      <c r="K50" s="308"/>
      <c r="L50" s="308"/>
      <c r="M50" s="308"/>
      <c r="N50" s="184" t="s">
        <v>93</v>
      </c>
      <c r="O50" s="308"/>
      <c r="P50" s="308"/>
      <c r="Q50" s="308"/>
      <c r="R50" s="226"/>
      <c r="S50" s="183"/>
      <c r="T50" s="184" t="s">
        <v>92</v>
      </c>
      <c r="U50" s="309"/>
      <c r="V50" s="309"/>
      <c r="W50" s="309"/>
      <c r="X50" s="210"/>
      <c r="Y50" s="210"/>
      <c r="Z50" s="210"/>
      <c r="AA50" s="240"/>
      <c r="AB50" s="210"/>
      <c r="AC50" s="210"/>
      <c r="AD50" s="210"/>
      <c r="AE50" s="210"/>
      <c r="AF50" s="210"/>
      <c r="AG50" s="210"/>
      <c r="AH50" s="109"/>
      <c r="AI50" s="109"/>
      <c r="AJ50" s="109"/>
      <c r="AK50" s="109"/>
      <c r="AL50" s="109"/>
      <c r="AM50" s="109"/>
      <c r="AN50" s="109"/>
      <c r="AO50" s="109"/>
      <c r="AP50" s="109"/>
      <c r="AQ50" s="109"/>
    </row>
    <row r="51" spans="1:43" x14ac:dyDescent="0.25">
      <c r="A51" s="337"/>
      <c r="B51" s="183"/>
      <c r="C51" s="183"/>
      <c r="D51" s="183"/>
      <c r="E51" s="183"/>
      <c r="F51" s="184" t="s">
        <v>95</v>
      </c>
      <c r="G51" s="308"/>
      <c r="H51" s="308"/>
      <c r="I51" s="308"/>
      <c r="J51" s="184" t="s">
        <v>93</v>
      </c>
      <c r="K51" s="308"/>
      <c r="L51" s="308"/>
      <c r="M51" s="308"/>
      <c r="N51" s="184" t="s">
        <v>93</v>
      </c>
      <c r="O51" s="308"/>
      <c r="P51" s="308"/>
      <c r="Q51" s="308"/>
      <c r="R51" s="226"/>
      <c r="S51" s="183"/>
      <c r="T51" s="184" t="s">
        <v>92</v>
      </c>
      <c r="U51" s="309"/>
      <c r="V51" s="309"/>
      <c r="W51" s="309"/>
      <c r="X51" s="210"/>
      <c r="Y51" s="210"/>
      <c r="Z51" s="210"/>
      <c r="AA51" s="240"/>
      <c r="AB51" s="210"/>
      <c r="AC51" s="210"/>
      <c r="AD51" s="210"/>
      <c r="AE51" s="210"/>
      <c r="AF51" s="210"/>
      <c r="AG51" s="210"/>
      <c r="AH51" s="109"/>
      <c r="AI51" s="109"/>
      <c r="AJ51" s="109"/>
      <c r="AK51" s="109"/>
      <c r="AL51" s="109"/>
      <c r="AM51" s="109"/>
      <c r="AN51" s="109"/>
      <c r="AO51" s="109"/>
      <c r="AP51" s="109"/>
      <c r="AQ51" s="109"/>
    </row>
    <row r="52" spans="1:43" x14ac:dyDescent="0.25">
      <c r="A52" s="337"/>
      <c r="B52" s="201"/>
      <c r="C52" s="201"/>
      <c r="D52" s="201"/>
      <c r="E52" s="201"/>
      <c r="F52" s="204" t="s">
        <v>94</v>
      </c>
      <c r="G52" s="313"/>
      <c r="H52" s="313"/>
      <c r="I52" s="313"/>
      <c r="J52" s="204" t="s">
        <v>93</v>
      </c>
      <c r="K52" s="313"/>
      <c r="L52" s="313"/>
      <c r="M52" s="313"/>
      <c r="N52" s="204" t="s">
        <v>93</v>
      </c>
      <c r="O52" s="313"/>
      <c r="P52" s="313"/>
      <c r="Q52" s="313"/>
      <c r="R52" s="241"/>
      <c r="S52" s="201"/>
      <c r="T52" s="204" t="s">
        <v>92</v>
      </c>
      <c r="U52" s="314"/>
      <c r="V52" s="314"/>
      <c r="W52" s="314"/>
      <c r="X52" s="210"/>
      <c r="Y52" s="210"/>
      <c r="Z52" s="210"/>
      <c r="AA52" s="240"/>
      <c r="AB52" s="210"/>
      <c r="AC52" s="210"/>
      <c r="AD52" s="210"/>
      <c r="AE52" s="210"/>
      <c r="AF52" s="210"/>
      <c r="AG52" s="210"/>
      <c r="AH52" s="109"/>
      <c r="AI52" s="109"/>
      <c r="AJ52" s="109"/>
      <c r="AK52" s="109"/>
      <c r="AL52" s="109"/>
      <c r="AM52" s="109"/>
      <c r="AN52" s="109"/>
      <c r="AO52" s="109"/>
      <c r="AP52" s="109"/>
      <c r="AQ52" s="109"/>
    </row>
    <row r="53" spans="1:43" x14ac:dyDescent="0.25">
      <c r="A53" s="337"/>
      <c r="B53" s="229" t="s">
        <v>99</v>
      </c>
      <c r="C53" s="232"/>
      <c r="D53" s="232"/>
      <c r="E53" s="232"/>
      <c r="F53" s="233" t="s">
        <v>96</v>
      </c>
      <c r="G53" s="315"/>
      <c r="H53" s="315"/>
      <c r="I53" s="315"/>
      <c r="J53" s="233" t="s">
        <v>93</v>
      </c>
      <c r="K53" s="315"/>
      <c r="L53" s="315"/>
      <c r="M53" s="315"/>
      <c r="N53" s="233" t="s">
        <v>93</v>
      </c>
      <c r="O53" s="315"/>
      <c r="P53" s="315"/>
      <c r="Q53" s="315"/>
      <c r="R53" s="242"/>
      <c r="S53" s="232"/>
      <c r="T53" s="233" t="s">
        <v>92</v>
      </c>
      <c r="U53" s="316"/>
      <c r="V53" s="316"/>
      <c r="W53" s="316"/>
      <c r="X53" s="210"/>
      <c r="Y53" s="210"/>
      <c r="Z53" s="210"/>
      <c r="AA53" s="240"/>
      <c r="AB53" s="210"/>
      <c r="AC53" s="210"/>
      <c r="AD53" s="210"/>
      <c r="AE53" s="210"/>
      <c r="AF53" s="210"/>
      <c r="AG53" s="210"/>
      <c r="AH53" s="109"/>
      <c r="AI53" s="109"/>
      <c r="AJ53" s="109"/>
      <c r="AK53" s="109"/>
      <c r="AL53" s="109"/>
      <c r="AM53" s="109"/>
      <c r="AN53" s="109"/>
      <c r="AO53" s="109"/>
      <c r="AP53" s="109"/>
      <c r="AQ53" s="109"/>
    </row>
    <row r="54" spans="1:43" x14ac:dyDescent="0.25">
      <c r="A54" s="337"/>
      <c r="B54" s="183"/>
      <c r="C54" s="183"/>
      <c r="D54" s="183"/>
      <c r="E54" s="183"/>
      <c r="F54" s="184" t="s">
        <v>95</v>
      </c>
      <c r="G54" s="308"/>
      <c r="H54" s="308"/>
      <c r="I54" s="308"/>
      <c r="J54" s="184" t="s">
        <v>93</v>
      </c>
      <c r="K54" s="308"/>
      <c r="L54" s="308"/>
      <c r="M54" s="308"/>
      <c r="N54" s="184" t="s">
        <v>93</v>
      </c>
      <c r="O54" s="308"/>
      <c r="P54" s="308"/>
      <c r="Q54" s="308"/>
      <c r="R54" s="226"/>
      <c r="S54" s="183"/>
      <c r="T54" s="184" t="s">
        <v>92</v>
      </c>
      <c r="U54" s="309"/>
      <c r="V54" s="309"/>
      <c r="W54" s="309"/>
      <c r="X54" s="210"/>
      <c r="Y54" s="210"/>
      <c r="Z54" s="210"/>
      <c r="AA54" s="210"/>
      <c r="AB54" s="210"/>
      <c r="AC54" s="210"/>
      <c r="AD54" s="210"/>
      <c r="AE54" s="210"/>
      <c r="AF54" s="210"/>
      <c r="AG54" s="210"/>
      <c r="AH54" s="109"/>
      <c r="AI54" s="109"/>
      <c r="AJ54" s="109"/>
      <c r="AK54" s="109"/>
      <c r="AL54" s="109"/>
      <c r="AM54" s="109"/>
      <c r="AN54" s="109"/>
      <c r="AO54" s="109"/>
      <c r="AP54" s="109"/>
      <c r="AQ54" s="109"/>
    </row>
    <row r="55" spans="1:43" x14ac:dyDescent="0.25">
      <c r="A55" s="337"/>
      <c r="B55" s="201"/>
      <c r="C55" s="201"/>
      <c r="D55" s="201"/>
      <c r="E55" s="201"/>
      <c r="F55" s="204" t="s">
        <v>94</v>
      </c>
      <c r="G55" s="313"/>
      <c r="H55" s="313"/>
      <c r="I55" s="313"/>
      <c r="J55" s="204" t="s">
        <v>93</v>
      </c>
      <c r="K55" s="313"/>
      <c r="L55" s="313"/>
      <c r="M55" s="313"/>
      <c r="N55" s="204" t="s">
        <v>93</v>
      </c>
      <c r="O55" s="313"/>
      <c r="P55" s="313"/>
      <c r="Q55" s="313"/>
      <c r="R55" s="241"/>
      <c r="S55" s="201"/>
      <c r="T55" s="204" t="s">
        <v>92</v>
      </c>
      <c r="U55" s="314"/>
      <c r="V55" s="314"/>
      <c r="W55" s="314"/>
      <c r="X55" s="210"/>
      <c r="Y55" s="109"/>
      <c r="Z55" s="210"/>
      <c r="AA55" s="210"/>
      <c r="AB55" s="210"/>
      <c r="AC55" s="210"/>
      <c r="AD55" s="210"/>
      <c r="AE55" s="210"/>
      <c r="AF55" s="210"/>
      <c r="AG55" s="210"/>
      <c r="AH55" s="109"/>
      <c r="AI55" s="109"/>
      <c r="AJ55" s="109"/>
      <c r="AK55" s="109"/>
      <c r="AL55" s="109"/>
      <c r="AM55" s="109"/>
      <c r="AN55" s="109"/>
      <c r="AO55" s="109"/>
      <c r="AP55" s="109"/>
      <c r="AQ55" s="109"/>
    </row>
    <row r="56" spans="1:43" x14ac:dyDescent="0.25">
      <c r="A56" s="337"/>
      <c r="B56" s="229" t="s">
        <v>98</v>
      </c>
      <c r="C56" s="232"/>
      <c r="D56" s="232"/>
      <c r="E56" s="232"/>
      <c r="F56" s="233" t="s">
        <v>96</v>
      </c>
      <c r="G56" s="315"/>
      <c r="H56" s="315"/>
      <c r="I56" s="315"/>
      <c r="J56" s="233" t="s">
        <v>93</v>
      </c>
      <c r="K56" s="315"/>
      <c r="L56" s="315"/>
      <c r="M56" s="315"/>
      <c r="N56" s="233" t="s">
        <v>93</v>
      </c>
      <c r="O56" s="315"/>
      <c r="P56" s="315"/>
      <c r="Q56" s="315"/>
      <c r="R56" s="242"/>
      <c r="S56" s="232"/>
      <c r="T56" s="233" t="s">
        <v>92</v>
      </c>
      <c r="U56" s="316"/>
      <c r="V56" s="316"/>
      <c r="W56" s="316"/>
      <c r="X56" s="210"/>
      <c r="Y56" s="109"/>
      <c r="Z56" s="210"/>
      <c r="AA56" s="210"/>
      <c r="AB56" s="210"/>
      <c r="AC56" s="210"/>
      <c r="AD56" s="210"/>
      <c r="AE56" s="210"/>
      <c r="AF56" s="210"/>
      <c r="AG56" s="210"/>
      <c r="AH56" s="109"/>
      <c r="AI56" s="109"/>
      <c r="AJ56" s="109"/>
      <c r="AK56" s="109"/>
      <c r="AL56" s="109"/>
      <c r="AM56" s="109"/>
      <c r="AN56" s="109"/>
      <c r="AO56" s="109"/>
      <c r="AP56" s="109"/>
      <c r="AQ56" s="109"/>
    </row>
    <row r="57" spans="1:43" x14ac:dyDescent="0.25">
      <c r="A57" s="337"/>
      <c r="B57" s="183"/>
      <c r="C57" s="183"/>
      <c r="D57" s="183"/>
      <c r="E57" s="183"/>
      <c r="F57" s="184" t="s">
        <v>95</v>
      </c>
      <c r="G57" s="308"/>
      <c r="H57" s="308"/>
      <c r="I57" s="308"/>
      <c r="J57" s="184" t="s">
        <v>93</v>
      </c>
      <c r="K57" s="308"/>
      <c r="L57" s="308"/>
      <c r="M57" s="308"/>
      <c r="N57" s="184" t="s">
        <v>93</v>
      </c>
      <c r="O57" s="308"/>
      <c r="P57" s="308"/>
      <c r="Q57" s="308"/>
      <c r="R57" s="226"/>
      <c r="S57" s="183"/>
      <c r="T57" s="184" t="s">
        <v>92</v>
      </c>
      <c r="U57" s="309"/>
      <c r="V57" s="309"/>
      <c r="W57" s="309"/>
      <c r="X57" s="210"/>
      <c r="Y57" s="109"/>
      <c r="Z57" s="210"/>
      <c r="AA57" s="210"/>
      <c r="AB57" s="210"/>
      <c r="AC57" s="210"/>
      <c r="AD57" s="210"/>
      <c r="AE57" s="210"/>
      <c r="AF57" s="210"/>
      <c r="AG57" s="210"/>
      <c r="AH57" s="109"/>
      <c r="AI57" s="109"/>
      <c r="AJ57" s="109"/>
      <c r="AK57" s="109"/>
      <c r="AL57" s="109"/>
      <c r="AM57" s="109"/>
      <c r="AN57" s="109"/>
      <c r="AO57" s="109"/>
      <c r="AP57" s="109"/>
      <c r="AQ57" s="109"/>
    </row>
    <row r="58" spans="1:43" x14ac:dyDescent="0.25">
      <c r="A58" s="337"/>
      <c r="B58" s="201"/>
      <c r="C58" s="201"/>
      <c r="D58" s="201"/>
      <c r="E58" s="201"/>
      <c r="F58" s="204" t="s">
        <v>94</v>
      </c>
      <c r="G58" s="313"/>
      <c r="H58" s="313"/>
      <c r="I58" s="313"/>
      <c r="J58" s="204" t="s">
        <v>93</v>
      </c>
      <c r="K58" s="313"/>
      <c r="L58" s="313"/>
      <c r="M58" s="313"/>
      <c r="N58" s="204" t="s">
        <v>93</v>
      </c>
      <c r="O58" s="313"/>
      <c r="P58" s="313"/>
      <c r="Q58" s="313"/>
      <c r="R58" s="241"/>
      <c r="S58" s="201"/>
      <c r="T58" s="204" t="s">
        <v>92</v>
      </c>
      <c r="U58" s="314"/>
      <c r="V58" s="314"/>
      <c r="W58" s="314"/>
      <c r="X58" s="210"/>
      <c r="Y58" s="109"/>
      <c r="Z58" s="210"/>
      <c r="AA58" s="210"/>
      <c r="AB58" s="210"/>
      <c r="AC58" s="210"/>
      <c r="AD58" s="210"/>
      <c r="AE58" s="210"/>
      <c r="AF58" s="210"/>
      <c r="AG58" s="210"/>
      <c r="AH58" s="109"/>
      <c r="AI58" s="109"/>
      <c r="AJ58" s="109"/>
      <c r="AK58" s="109"/>
      <c r="AL58" s="109"/>
      <c r="AM58" s="109"/>
      <c r="AN58" s="109"/>
      <c r="AO58" s="109"/>
      <c r="AP58" s="109"/>
      <c r="AQ58" s="109"/>
    </row>
    <row r="59" spans="1:43" x14ac:dyDescent="0.25">
      <c r="A59" s="337"/>
      <c r="B59" s="187" t="s">
        <v>97</v>
      </c>
      <c r="C59" s="183"/>
      <c r="D59" s="183"/>
      <c r="E59" s="183"/>
      <c r="F59" s="184" t="s">
        <v>96</v>
      </c>
      <c r="G59" s="308"/>
      <c r="H59" s="308"/>
      <c r="I59" s="308"/>
      <c r="J59" s="184" t="s">
        <v>93</v>
      </c>
      <c r="K59" s="308"/>
      <c r="L59" s="308"/>
      <c r="M59" s="308"/>
      <c r="N59" s="184" t="s">
        <v>93</v>
      </c>
      <c r="O59" s="308"/>
      <c r="P59" s="308"/>
      <c r="Q59" s="308"/>
      <c r="R59" s="226"/>
      <c r="S59" s="183"/>
      <c r="T59" s="184" t="s">
        <v>92</v>
      </c>
      <c r="U59" s="309"/>
      <c r="V59" s="309"/>
      <c r="W59" s="309"/>
      <c r="X59" s="210"/>
      <c r="Y59" s="109"/>
      <c r="Z59" s="210"/>
      <c r="AA59" s="210"/>
      <c r="AB59" s="210"/>
      <c r="AC59" s="210"/>
      <c r="AD59" s="210"/>
      <c r="AE59" s="210"/>
      <c r="AF59" s="210"/>
      <c r="AG59" s="210"/>
      <c r="AH59" s="109"/>
      <c r="AI59" s="109"/>
      <c r="AJ59" s="109"/>
      <c r="AK59" s="109"/>
      <c r="AL59" s="109"/>
      <c r="AM59" s="109"/>
      <c r="AN59" s="109"/>
      <c r="AO59" s="109"/>
      <c r="AP59" s="109"/>
      <c r="AQ59" s="109"/>
    </row>
    <row r="60" spans="1:43" x14ac:dyDescent="0.25">
      <c r="A60" s="337"/>
      <c r="B60" s="183"/>
      <c r="C60" s="183"/>
      <c r="D60" s="183"/>
      <c r="E60" s="183"/>
      <c r="F60" s="184" t="s">
        <v>95</v>
      </c>
      <c r="G60" s="308"/>
      <c r="H60" s="308"/>
      <c r="I60" s="308"/>
      <c r="J60" s="184" t="s">
        <v>93</v>
      </c>
      <c r="K60" s="308"/>
      <c r="L60" s="308"/>
      <c r="M60" s="308"/>
      <c r="N60" s="184" t="s">
        <v>93</v>
      </c>
      <c r="O60" s="308"/>
      <c r="P60" s="308"/>
      <c r="Q60" s="308"/>
      <c r="R60" s="226"/>
      <c r="S60" s="183"/>
      <c r="T60" s="184" t="s">
        <v>92</v>
      </c>
      <c r="U60" s="309"/>
      <c r="V60" s="309"/>
      <c r="W60" s="309"/>
      <c r="X60" s="210"/>
      <c r="Y60" s="109"/>
      <c r="Z60" s="210"/>
      <c r="AA60" s="210"/>
      <c r="AB60" s="210"/>
      <c r="AC60" s="210"/>
      <c r="AD60" s="210"/>
      <c r="AE60" s="210"/>
      <c r="AF60" s="210"/>
      <c r="AG60" s="210"/>
      <c r="AH60" s="109"/>
      <c r="AI60" s="109"/>
      <c r="AJ60" s="109"/>
      <c r="AK60" s="109"/>
      <c r="AL60" s="109"/>
      <c r="AM60" s="109"/>
      <c r="AN60" s="109"/>
      <c r="AO60" s="109"/>
      <c r="AP60" s="109"/>
      <c r="AQ60" s="109"/>
    </row>
    <row r="61" spans="1:43" x14ac:dyDescent="0.25">
      <c r="A61" s="337"/>
      <c r="B61" s="201"/>
      <c r="C61" s="201"/>
      <c r="D61" s="201"/>
      <c r="E61" s="201"/>
      <c r="F61" s="204" t="s">
        <v>94</v>
      </c>
      <c r="G61" s="308"/>
      <c r="H61" s="308"/>
      <c r="I61" s="308"/>
      <c r="J61" s="184" t="s">
        <v>93</v>
      </c>
      <c r="K61" s="308"/>
      <c r="L61" s="308"/>
      <c r="M61" s="308"/>
      <c r="N61" s="184" t="s">
        <v>93</v>
      </c>
      <c r="O61" s="308"/>
      <c r="P61" s="308"/>
      <c r="Q61" s="308"/>
      <c r="R61" s="226"/>
      <c r="S61" s="183"/>
      <c r="T61" s="184" t="s">
        <v>92</v>
      </c>
      <c r="U61" s="309"/>
      <c r="V61" s="309"/>
      <c r="W61" s="309"/>
      <c r="X61" s="210"/>
      <c r="Y61" s="109"/>
      <c r="Z61" s="210"/>
      <c r="AA61" s="222"/>
      <c r="AB61" s="210"/>
      <c r="AC61" s="210"/>
      <c r="AD61" s="210"/>
      <c r="AE61" s="210"/>
      <c r="AF61" s="210"/>
      <c r="AG61" s="210"/>
      <c r="AH61" s="109"/>
      <c r="AI61" s="109"/>
      <c r="AJ61" s="109"/>
      <c r="AK61" s="109"/>
      <c r="AL61" s="109"/>
      <c r="AM61" s="109"/>
      <c r="AN61" s="109"/>
      <c r="AO61" s="109"/>
      <c r="AP61" s="109"/>
      <c r="AQ61" s="109"/>
    </row>
    <row r="62" spans="1:43" x14ac:dyDescent="0.25">
      <c r="A62" s="337"/>
      <c r="B62" s="243" t="s">
        <v>91</v>
      </c>
      <c r="C62" s="243"/>
      <c r="D62" s="332"/>
      <c r="E62" s="384"/>
      <c r="F62" s="384"/>
      <c r="G62" s="384"/>
      <c r="H62" s="384"/>
      <c r="I62" s="384"/>
      <c r="J62" s="384"/>
      <c r="K62" s="384"/>
      <c r="L62" s="384"/>
      <c r="M62" s="384"/>
      <c r="N62" s="384"/>
      <c r="O62" s="384"/>
      <c r="P62" s="384"/>
      <c r="Q62" s="384"/>
      <c r="R62" s="384"/>
      <c r="S62" s="384"/>
      <c r="T62" s="384"/>
      <c r="U62" s="384"/>
      <c r="V62" s="384"/>
      <c r="W62" s="384"/>
      <c r="X62" s="210"/>
      <c r="Y62" s="109"/>
      <c r="Z62" s="210"/>
      <c r="AA62" s="210"/>
      <c r="AB62" s="210"/>
      <c r="AC62" s="210"/>
      <c r="AD62" s="210"/>
      <c r="AE62" s="210"/>
      <c r="AF62" s="210"/>
      <c r="AG62" s="210"/>
      <c r="AH62" s="109"/>
      <c r="AI62" s="109"/>
      <c r="AJ62" s="109"/>
      <c r="AK62" s="109"/>
      <c r="AL62" s="109"/>
      <c r="AM62" s="109"/>
      <c r="AN62" s="109"/>
      <c r="AO62" s="109"/>
      <c r="AP62" s="109"/>
      <c r="AQ62" s="109"/>
    </row>
    <row r="63" spans="1:43" x14ac:dyDescent="0.25">
      <c r="A63" s="337"/>
      <c r="B63" s="176"/>
      <c r="C63" s="176"/>
      <c r="D63" s="385"/>
      <c r="E63" s="385"/>
      <c r="F63" s="385"/>
      <c r="G63" s="385"/>
      <c r="H63" s="385"/>
      <c r="I63" s="385"/>
      <c r="J63" s="385"/>
      <c r="K63" s="385"/>
      <c r="L63" s="385"/>
      <c r="M63" s="385"/>
      <c r="N63" s="385"/>
      <c r="O63" s="385"/>
      <c r="P63" s="385"/>
      <c r="Q63" s="385"/>
      <c r="R63" s="385"/>
      <c r="S63" s="385"/>
      <c r="T63" s="385"/>
      <c r="U63" s="385"/>
      <c r="V63" s="385"/>
      <c r="W63" s="385"/>
      <c r="X63" s="210"/>
      <c r="Y63" s="109"/>
      <c r="Z63" s="210"/>
      <c r="AA63" s="210"/>
      <c r="AB63" s="210"/>
      <c r="AC63" s="210"/>
      <c r="AD63" s="210"/>
      <c r="AE63" s="210"/>
      <c r="AF63" s="210"/>
      <c r="AG63" s="210"/>
      <c r="AH63" s="109"/>
      <c r="AI63" s="109"/>
      <c r="AJ63" s="109"/>
      <c r="AK63" s="109"/>
      <c r="AL63" s="109"/>
      <c r="AM63" s="109"/>
      <c r="AN63" s="109"/>
      <c r="AO63" s="109"/>
      <c r="AP63" s="109"/>
      <c r="AQ63" s="109"/>
    </row>
    <row r="64" spans="1:43" x14ac:dyDescent="0.25">
      <c r="A64" s="337"/>
      <c r="B64" s="176"/>
      <c r="C64" s="176"/>
      <c r="D64" s="385"/>
      <c r="E64" s="385"/>
      <c r="F64" s="385"/>
      <c r="G64" s="385"/>
      <c r="H64" s="385"/>
      <c r="I64" s="385"/>
      <c r="J64" s="385"/>
      <c r="K64" s="385"/>
      <c r="L64" s="385"/>
      <c r="M64" s="385"/>
      <c r="N64" s="385"/>
      <c r="O64" s="385"/>
      <c r="P64" s="385"/>
      <c r="Q64" s="385"/>
      <c r="R64" s="385"/>
      <c r="S64" s="385"/>
      <c r="T64" s="385"/>
      <c r="U64" s="385"/>
      <c r="V64" s="385"/>
      <c r="W64" s="385"/>
      <c r="X64" s="210"/>
      <c r="Y64" s="109"/>
      <c r="Z64" s="210"/>
      <c r="AA64" s="210"/>
      <c r="AB64" s="210"/>
      <c r="AC64" s="210"/>
      <c r="AD64" s="210"/>
      <c r="AE64" s="210"/>
      <c r="AF64" s="210"/>
      <c r="AG64" s="210"/>
      <c r="AH64" s="109"/>
      <c r="AI64" s="109"/>
      <c r="AJ64" s="109"/>
      <c r="AK64" s="109"/>
      <c r="AL64" s="109"/>
      <c r="AM64" s="109"/>
      <c r="AN64" s="109"/>
      <c r="AO64" s="109"/>
      <c r="AP64" s="109"/>
      <c r="AQ64" s="109"/>
    </row>
    <row r="65" spans="1:43" x14ac:dyDescent="0.25">
      <c r="A65" s="338"/>
      <c r="B65" s="244"/>
      <c r="C65" s="244"/>
      <c r="D65" s="386"/>
      <c r="E65" s="386"/>
      <c r="F65" s="386"/>
      <c r="G65" s="386"/>
      <c r="H65" s="386"/>
      <c r="I65" s="386"/>
      <c r="J65" s="386"/>
      <c r="K65" s="386"/>
      <c r="L65" s="386"/>
      <c r="M65" s="386"/>
      <c r="N65" s="386"/>
      <c r="O65" s="386"/>
      <c r="P65" s="386"/>
      <c r="Q65" s="386"/>
      <c r="R65" s="386"/>
      <c r="S65" s="386"/>
      <c r="T65" s="386"/>
      <c r="U65" s="386"/>
      <c r="V65" s="386"/>
      <c r="W65" s="386"/>
      <c r="X65" s="210"/>
      <c r="Y65" s="109"/>
      <c r="Z65" s="210"/>
      <c r="AA65" s="210"/>
      <c r="AB65" s="210"/>
      <c r="AC65" s="210"/>
      <c r="AD65" s="210"/>
      <c r="AE65" s="210"/>
      <c r="AF65" s="210"/>
      <c r="AG65" s="210"/>
      <c r="AH65" s="109"/>
      <c r="AI65" s="109"/>
      <c r="AJ65" s="109"/>
      <c r="AK65" s="109"/>
      <c r="AL65" s="109"/>
      <c r="AM65" s="109"/>
      <c r="AN65" s="109"/>
      <c r="AO65" s="109"/>
      <c r="AP65" s="109"/>
      <c r="AQ65" s="109"/>
    </row>
    <row r="66" spans="1:43" ht="5.25" customHeight="1" x14ac:dyDescent="0.25">
      <c r="A66" s="336" t="s">
        <v>90</v>
      </c>
      <c r="B66" s="232"/>
      <c r="C66" s="232"/>
      <c r="D66" s="232"/>
      <c r="E66" s="242"/>
      <c r="F66" s="242"/>
      <c r="G66" s="245"/>
      <c r="H66" s="246"/>
      <c r="I66" s="246"/>
      <c r="J66" s="242"/>
      <c r="K66" s="247"/>
      <c r="L66" s="248"/>
      <c r="M66" s="248"/>
      <c r="N66" s="242"/>
      <c r="O66" s="245"/>
      <c r="P66" s="246"/>
      <c r="Q66" s="246"/>
      <c r="R66" s="242"/>
      <c r="S66" s="232"/>
      <c r="T66" s="242"/>
      <c r="U66" s="248"/>
      <c r="V66" s="248"/>
      <c r="W66" s="248"/>
      <c r="X66" s="210"/>
      <c r="Y66" s="210"/>
      <c r="Z66" s="210"/>
      <c r="AA66" s="210"/>
      <c r="AB66" s="210"/>
      <c r="AC66" s="210"/>
      <c r="AD66" s="210"/>
      <c r="AE66" s="210"/>
      <c r="AF66" s="210"/>
      <c r="AG66" s="210"/>
      <c r="AH66" s="109"/>
      <c r="AI66" s="109"/>
      <c r="AJ66" s="109"/>
      <c r="AK66" s="109"/>
      <c r="AL66" s="109"/>
      <c r="AM66" s="109"/>
      <c r="AN66" s="109"/>
      <c r="AO66" s="109"/>
      <c r="AP66" s="109"/>
      <c r="AQ66" s="109"/>
    </row>
    <row r="67" spans="1:43" ht="15" customHeight="1" x14ac:dyDescent="0.25">
      <c r="A67" s="337"/>
      <c r="B67" s="187" t="s">
        <v>89</v>
      </c>
      <c r="C67" s="183"/>
      <c r="D67" s="183"/>
      <c r="E67" s="183"/>
      <c r="F67" s="183"/>
      <c r="G67" s="183"/>
      <c r="H67" s="183"/>
      <c r="I67" s="183"/>
      <c r="J67" s="183"/>
      <c r="K67" s="183"/>
      <c r="L67" s="183"/>
      <c r="M67" s="183"/>
      <c r="N67" s="183"/>
      <c r="O67" s="183"/>
      <c r="P67" s="183"/>
      <c r="Q67" s="183"/>
      <c r="R67" s="183"/>
      <c r="S67" s="183"/>
      <c r="T67" s="183"/>
      <c r="U67" s="183"/>
      <c r="V67" s="183"/>
      <c r="W67" s="183"/>
      <c r="X67" s="210"/>
      <c r="Y67" s="210"/>
      <c r="Z67" s="210"/>
      <c r="AA67" s="210"/>
      <c r="AB67" s="210"/>
      <c r="AC67" s="210"/>
      <c r="AD67" s="210"/>
      <c r="AE67" s="210"/>
      <c r="AF67" s="210"/>
      <c r="AG67" s="210"/>
      <c r="AH67" s="109"/>
      <c r="AI67" s="109"/>
      <c r="AJ67" s="109"/>
      <c r="AK67" s="109"/>
      <c r="AL67" s="109"/>
      <c r="AM67" s="109"/>
      <c r="AN67" s="109"/>
      <c r="AO67" s="109"/>
      <c r="AP67" s="109"/>
      <c r="AQ67" s="109"/>
    </row>
    <row r="68" spans="1:43" x14ac:dyDescent="0.25">
      <c r="A68" s="337"/>
      <c r="B68" s="187"/>
      <c r="C68" s="183"/>
      <c r="D68" s="183"/>
      <c r="E68" s="183"/>
      <c r="F68" s="183"/>
      <c r="G68" s="183"/>
      <c r="H68" s="183"/>
      <c r="I68" s="183"/>
      <c r="J68" s="183"/>
      <c r="K68" s="183"/>
      <c r="L68" s="183"/>
      <c r="M68" s="183"/>
      <c r="N68" s="183"/>
      <c r="O68" s="183"/>
      <c r="P68" s="183"/>
      <c r="Q68" s="183"/>
      <c r="R68" s="183"/>
      <c r="S68" s="183"/>
      <c r="T68" s="183"/>
      <c r="U68" s="183"/>
      <c r="V68" s="183"/>
      <c r="W68" s="183"/>
      <c r="X68" s="210"/>
      <c r="Y68" s="210"/>
      <c r="Z68" s="210"/>
      <c r="AA68" s="210"/>
      <c r="AB68" s="210"/>
      <c r="AC68" s="210"/>
      <c r="AD68" s="210"/>
      <c r="AE68" s="210"/>
      <c r="AF68" s="210"/>
      <c r="AG68" s="210"/>
      <c r="AH68" s="109"/>
      <c r="AI68" s="109"/>
      <c r="AJ68" s="109"/>
      <c r="AK68" s="109"/>
      <c r="AL68" s="109"/>
      <c r="AM68" s="109"/>
      <c r="AN68" s="109"/>
      <c r="AO68" s="109"/>
      <c r="AP68" s="109"/>
      <c r="AQ68" s="109"/>
    </row>
    <row r="69" spans="1:43" x14ac:dyDescent="0.25">
      <c r="A69" s="337"/>
      <c r="B69" s="221" t="s">
        <v>88</v>
      </c>
      <c r="C69" s="183"/>
      <c r="D69" s="184"/>
      <c r="E69" s="317"/>
      <c r="F69" s="317"/>
      <c r="G69" s="317"/>
      <c r="H69" s="226"/>
      <c r="I69" s="184" t="s">
        <v>84</v>
      </c>
      <c r="J69" s="323"/>
      <c r="K69" s="318"/>
      <c r="L69" s="318"/>
      <c r="M69" s="318"/>
      <c r="N69" s="318"/>
      <c r="O69" s="318"/>
      <c r="P69" s="318"/>
      <c r="Q69" s="318"/>
      <c r="R69" s="318"/>
      <c r="S69" s="318"/>
      <c r="T69" s="318"/>
      <c r="U69" s="318"/>
      <c r="V69" s="318"/>
      <c r="W69" s="318"/>
      <c r="X69" s="210"/>
      <c r="Y69" s="210"/>
      <c r="Z69" s="210"/>
      <c r="AA69" s="210"/>
      <c r="AB69" s="210"/>
      <c r="AC69" s="210"/>
      <c r="AD69" s="210"/>
      <c r="AE69" s="210"/>
      <c r="AF69" s="210"/>
      <c r="AG69" s="210"/>
      <c r="AH69" s="109"/>
      <c r="AI69" s="109"/>
      <c r="AJ69" s="109"/>
      <c r="AK69" s="109"/>
      <c r="AL69" s="109"/>
      <c r="AM69" s="109"/>
      <c r="AN69" s="109"/>
      <c r="AO69" s="109"/>
      <c r="AP69" s="109"/>
      <c r="AQ69" s="109"/>
    </row>
    <row r="70" spans="1:43" x14ac:dyDescent="0.25">
      <c r="A70" s="337"/>
      <c r="B70" s="221" t="s">
        <v>87</v>
      </c>
      <c r="C70" s="183"/>
      <c r="D70" s="184"/>
      <c r="E70" s="317"/>
      <c r="F70" s="317"/>
      <c r="G70" s="317"/>
      <c r="H70" s="183"/>
      <c r="I70" s="184" t="s">
        <v>84</v>
      </c>
      <c r="J70" s="318"/>
      <c r="K70" s="318"/>
      <c r="L70" s="318"/>
      <c r="M70" s="318"/>
      <c r="N70" s="318"/>
      <c r="O70" s="318"/>
      <c r="P70" s="318"/>
      <c r="Q70" s="318"/>
      <c r="R70" s="318"/>
      <c r="S70" s="318"/>
      <c r="T70" s="318"/>
      <c r="U70" s="318"/>
      <c r="V70" s="318"/>
      <c r="W70" s="318"/>
      <c r="X70" s="210"/>
      <c r="Y70" s="210"/>
      <c r="Z70" s="210"/>
      <c r="AA70" s="210"/>
      <c r="AB70" s="210"/>
      <c r="AC70" s="210"/>
      <c r="AD70" s="210"/>
      <c r="AE70" s="210"/>
      <c r="AF70" s="210"/>
      <c r="AG70" s="210"/>
      <c r="AH70" s="109"/>
      <c r="AI70" s="109"/>
      <c r="AJ70" s="109"/>
      <c r="AK70" s="109"/>
      <c r="AL70" s="109"/>
      <c r="AM70" s="109"/>
      <c r="AN70" s="109"/>
      <c r="AO70" s="109"/>
      <c r="AP70" s="109"/>
      <c r="AQ70" s="109"/>
    </row>
    <row r="71" spans="1:43" x14ac:dyDescent="0.25">
      <c r="A71" s="337"/>
      <c r="B71" s="221" t="s">
        <v>86</v>
      </c>
      <c r="C71" s="183"/>
      <c r="D71" s="184"/>
      <c r="E71" s="317"/>
      <c r="F71" s="317"/>
      <c r="G71" s="317"/>
      <c r="H71" s="183"/>
      <c r="I71" s="184" t="s">
        <v>84</v>
      </c>
      <c r="J71" s="318"/>
      <c r="K71" s="318"/>
      <c r="L71" s="318"/>
      <c r="M71" s="318"/>
      <c r="N71" s="318"/>
      <c r="O71" s="318"/>
      <c r="P71" s="318"/>
      <c r="Q71" s="318"/>
      <c r="R71" s="318"/>
      <c r="S71" s="318"/>
      <c r="T71" s="318"/>
      <c r="U71" s="318"/>
      <c r="V71" s="318"/>
      <c r="W71" s="318"/>
      <c r="X71" s="210"/>
      <c r="Y71" s="210"/>
      <c r="Z71" s="210"/>
      <c r="AA71" s="210"/>
      <c r="AB71" s="210"/>
      <c r="AC71" s="210"/>
      <c r="AD71" s="210"/>
      <c r="AE71" s="210"/>
      <c r="AF71" s="210"/>
      <c r="AG71" s="210"/>
      <c r="AH71" s="109"/>
      <c r="AI71" s="109"/>
      <c r="AJ71" s="109"/>
      <c r="AK71" s="109"/>
      <c r="AL71" s="109"/>
      <c r="AM71" s="109"/>
      <c r="AN71" s="109"/>
      <c r="AO71" s="109"/>
      <c r="AP71" s="109"/>
      <c r="AQ71" s="109"/>
    </row>
    <row r="72" spans="1:43" x14ac:dyDescent="0.25">
      <c r="A72" s="337"/>
      <c r="B72" s="221" t="s">
        <v>85</v>
      </c>
      <c r="C72" s="183"/>
      <c r="D72" s="184"/>
      <c r="E72" s="317"/>
      <c r="F72" s="317"/>
      <c r="G72" s="317"/>
      <c r="H72" s="183"/>
      <c r="I72" s="184" t="s">
        <v>84</v>
      </c>
      <c r="J72" s="318"/>
      <c r="K72" s="318"/>
      <c r="L72" s="318"/>
      <c r="M72" s="318"/>
      <c r="N72" s="318"/>
      <c r="O72" s="318"/>
      <c r="P72" s="318"/>
      <c r="Q72" s="318"/>
      <c r="R72" s="318"/>
      <c r="S72" s="318"/>
      <c r="T72" s="318"/>
      <c r="U72" s="318"/>
      <c r="V72" s="318"/>
      <c r="W72" s="318"/>
      <c r="X72" s="210"/>
      <c r="Y72" s="210"/>
      <c r="Z72" s="210"/>
      <c r="AA72" s="210"/>
      <c r="AB72" s="210"/>
      <c r="AC72" s="210"/>
      <c r="AD72" s="210"/>
      <c r="AE72" s="210"/>
      <c r="AF72" s="210"/>
      <c r="AG72" s="210"/>
      <c r="AH72" s="109"/>
      <c r="AI72" s="109"/>
      <c r="AJ72" s="109"/>
      <c r="AK72" s="109"/>
      <c r="AL72" s="109"/>
      <c r="AM72" s="109"/>
      <c r="AN72" s="109"/>
      <c r="AO72" s="109"/>
      <c r="AP72" s="109"/>
      <c r="AQ72" s="109"/>
    </row>
    <row r="73" spans="1:43" ht="5.25" customHeight="1" x14ac:dyDescent="0.25">
      <c r="A73" s="338"/>
      <c r="B73" s="249"/>
      <c r="C73" s="201"/>
      <c r="D73" s="204"/>
      <c r="E73" s="250"/>
      <c r="F73" s="250"/>
      <c r="G73" s="250"/>
      <c r="H73" s="201"/>
      <c r="I73" s="204"/>
      <c r="J73" s="201"/>
      <c r="K73" s="201"/>
      <c r="L73" s="201"/>
      <c r="M73" s="201"/>
      <c r="N73" s="201"/>
      <c r="O73" s="201"/>
      <c r="P73" s="201"/>
      <c r="Q73" s="201"/>
      <c r="R73" s="201"/>
      <c r="S73" s="201"/>
      <c r="T73" s="201"/>
      <c r="U73" s="201"/>
      <c r="V73" s="201"/>
      <c r="W73" s="201"/>
      <c r="X73" s="210"/>
      <c r="Y73" s="210"/>
      <c r="Z73" s="210"/>
      <c r="AA73" s="210"/>
      <c r="AB73" s="210"/>
      <c r="AC73" s="210"/>
      <c r="AD73" s="210"/>
      <c r="AE73" s="210"/>
      <c r="AF73" s="210"/>
      <c r="AG73" s="210"/>
      <c r="AH73" s="109"/>
      <c r="AI73" s="109"/>
      <c r="AJ73" s="109"/>
      <c r="AK73" s="109"/>
      <c r="AL73" s="109"/>
      <c r="AM73" s="109"/>
      <c r="AN73" s="109"/>
      <c r="AO73" s="109"/>
      <c r="AP73" s="109"/>
      <c r="AQ73" s="109"/>
    </row>
    <row r="74" spans="1:43" ht="15" customHeight="1" x14ac:dyDescent="0.25">
      <c r="A74" s="387" t="s">
        <v>326</v>
      </c>
      <c r="B74" s="183"/>
      <c r="C74" s="183"/>
      <c r="D74" s="410" t="s">
        <v>322</v>
      </c>
      <c r="E74" s="410"/>
      <c r="F74" s="410"/>
      <c r="G74" s="251"/>
      <c r="H74" s="410" t="s">
        <v>323</v>
      </c>
      <c r="I74" s="410"/>
      <c r="J74" s="410"/>
      <c r="K74" s="410"/>
      <c r="L74" s="183"/>
      <c r="M74" s="410" t="s">
        <v>325</v>
      </c>
      <c r="N74" s="410"/>
      <c r="O74" s="410"/>
      <c r="P74" s="209"/>
      <c r="Q74" s="410" t="s">
        <v>176</v>
      </c>
      <c r="R74" s="410"/>
      <c r="S74" s="410"/>
      <c r="U74" s="220" t="s">
        <v>64</v>
      </c>
      <c r="V74" s="409" t="s">
        <v>298</v>
      </c>
      <c r="W74" s="409"/>
      <c r="X74" s="109"/>
      <c r="Y74" s="357"/>
      <c r="Z74" s="358"/>
      <c r="AA74" s="210"/>
      <c r="AB74" s="210"/>
      <c r="AC74" s="210"/>
      <c r="AD74" s="210"/>
      <c r="AE74" s="210"/>
      <c r="AF74" s="210"/>
      <c r="AG74" s="210"/>
      <c r="AH74" s="109"/>
      <c r="AI74" s="109"/>
      <c r="AJ74" s="109"/>
      <c r="AK74" s="109"/>
      <c r="AL74" s="109"/>
      <c r="AM74" s="109"/>
      <c r="AN74" s="109"/>
      <c r="AO74" s="109"/>
      <c r="AP74" s="109"/>
      <c r="AQ74" s="109"/>
    </row>
    <row r="75" spans="1:43" ht="15" customHeight="1" x14ac:dyDescent="0.25">
      <c r="A75" s="388"/>
      <c r="B75" s="183"/>
      <c r="C75" s="183">
        <v>1</v>
      </c>
      <c r="D75" s="411"/>
      <c r="E75" s="411"/>
      <c r="F75" s="411"/>
      <c r="G75" s="251"/>
      <c r="H75" s="411"/>
      <c r="I75" s="411"/>
      <c r="J75" s="411"/>
      <c r="K75" s="411"/>
      <c r="L75" s="183"/>
      <c r="M75" s="411"/>
      <c r="N75" s="411"/>
      <c r="O75" s="411"/>
      <c r="P75" s="253"/>
      <c r="Q75" s="413"/>
      <c r="R75" s="413"/>
      <c r="S75" s="413"/>
      <c r="U75" s="254">
        <f>IF(Q75=0,IF($K$27%+2%&gt;5.5%,$K$27%+2%,5.5%),IF(Q75+2%&gt;5.5%,Q75+2%,5.5%))</f>
        <v>5.5E-2</v>
      </c>
      <c r="V75" s="416">
        <f>(H75*U75)/12</f>
        <v>0</v>
      </c>
      <c r="W75" s="417"/>
      <c r="X75" s="109"/>
      <c r="Y75" s="252"/>
      <c r="Z75" s="115"/>
      <c r="AA75" s="210"/>
      <c r="AB75" s="210"/>
      <c r="AC75" s="210"/>
      <c r="AD75" s="210"/>
      <c r="AE75" s="210"/>
      <c r="AF75" s="210"/>
      <c r="AG75" s="210"/>
      <c r="AH75" s="109"/>
      <c r="AI75" s="109"/>
      <c r="AJ75" s="109"/>
      <c r="AK75" s="109"/>
      <c r="AL75" s="109"/>
      <c r="AM75" s="109"/>
      <c r="AN75" s="109"/>
      <c r="AO75" s="109"/>
      <c r="AP75" s="109"/>
      <c r="AQ75" s="109"/>
    </row>
    <row r="76" spans="1:43" ht="15" customHeight="1" x14ac:dyDescent="0.25">
      <c r="A76" s="388"/>
      <c r="B76" s="183"/>
      <c r="C76" s="183">
        <v>2</v>
      </c>
      <c r="D76" s="411"/>
      <c r="E76" s="411"/>
      <c r="F76" s="411"/>
      <c r="G76" s="251"/>
      <c r="H76" s="411"/>
      <c r="I76" s="411"/>
      <c r="J76" s="411"/>
      <c r="K76" s="411"/>
      <c r="L76" s="183"/>
      <c r="M76" s="411"/>
      <c r="N76" s="411"/>
      <c r="O76" s="411"/>
      <c r="P76" s="253"/>
      <c r="Q76" s="413"/>
      <c r="R76" s="413"/>
      <c r="S76" s="413"/>
      <c r="U76" s="254">
        <f t="shared" ref="U76:U94" si="0">IF(Q76=0,IF($K$27%+2%&gt;5.5%,$K$27%+2%,5.5%),IF(Q76+2%&gt;5.5%,Q76+2%,5.5%))</f>
        <v>5.5E-2</v>
      </c>
      <c r="V76" s="416">
        <f t="shared" ref="V76:V93" si="1">(H76*U76)/12</f>
        <v>0</v>
      </c>
      <c r="W76" s="417"/>
      <c r="X76" s="109"/>
      <c r="Y76" s="252"/>
      <c r="Z76" s="115"/>
      <c r="AA76" s="210"/>
      <c r="AB76" s="210"/>
      <c r="AC76" s="210"/>
      <c r="AD76" s="210"/>
      <c r="AE76" s="210"/>
      <c r="AF76" s="210"/>
      <c r="AG76" s="210"/>
      <c r="AH76" s="109"/>
      <c r="AI76" s="109"/>
      <c r="AJ76" s="109"/>
      <c r="AK76" s="109"/>
      <c r="AL76" s="109"/>
      <c r="AM76" s="109"/>
      <c r="AN76" s="109"/>
      <c r="AO76" s="109"/>
      <c r="AP76" s="109"/>
      <c r="AQ76" s="109"/>
    </row>
    <row r="77" spans="1:43" ht="15" customHeight="1" x14ac:dyDescent="0.25">
      <c r="A77" s="388"/>
      <c r="B77" s="183"/>
      <c r="C77" s="183">
        <v>3</v>
      </c>
      <c r="D77" s="411"/>
      <c r="E77" s="411"/>
      <c r="F77" s="411"/>
      <c r="G77" s="251"/>
      <c r="H77" s="411"/>
      <c r="I77" s="411"/>
      <c r="J77" s="411"/>
      <c r="K77" s="411"/>
      <c r="L77" s="183"/>
      <c r="M77" s="411"/>
      <c r="N77" s="411"/>
      <c r="O77" s="411"/>
      <c r="P77" s="253"/>
      <c r="Q77" s="413"/>
      <c r="R77" s="413"/>
      <c r="S77" s="413"/>
      <c r="U77" s="254">
        <f t="shared" si="0"/>
        <v>5.5E-2</v>
      </c>
      <c r="V77" s="416">
        <f t="shared" si="1"/>
        <v>0</v>
      </c>
      <c r="W77" s="417"/>
      <c r="X77" s="109"/>
      <c r="Y77" s="252"/>
      <c r="Z77" s="115"/>
      <c r="AA77" s="210"/>
      <c r="AB77" s="210"/>
      <c r="AC77" s="210"/>
      <c r="AD77" s="210"/>
      <c r="AE77" s="210"/>
      <c r="AF77" s="210"/>
      <c r="AG77" s="210"/>
      <c r="AH77" s="109"/>
      <c r="AI77" s="109"/>
      <c r="AJ77" s="109"/>
      <c r="AK77" s="109"/>
      <c r="AL77" s="109"/>
      <c r="AM77" s="109"/>
      <c r="AN77" s="109"/>
      <c r="AO77" s="109"/>
      <c r="AP77" s="109"/>
      <c r="AQ77" s="109"/>
    </row>
    <row r="78" spans="1:43" ht="15" customHeight="1" x14ac:dyDescent="0.25">
      <c r="A78" s="388"/>
      <c r="B78" s="183"/>
      <c r="C78" s="183">
        <v>4</v>
      </c>
      <c r="D78" s="411"/>
      <c r="E78" s="411"/>
      <c r="F78" s="411"/>
      <c r="G78" s="251"/>
      <c r="H78" s="411"/>
      <c r="I78" s="411"/>
      <c r="J78" s="411"/>
      <c r="K78" s="411"/>
      <c r="L78" s="183"/>
      <c r="M78" s="411"/>
      <c r="N78" s="411"/>
      <c r="O78" s="411"/>
      <c r="P78" s="253"/>
      <c r="Q78" s="413"/>
      <c r="R78" s="413"/>
      <c r="S78" s="413"/>
      <c r="U78" s="254">
        <f t="shared" si="0"/>
        <v>5.5E-2</v>
      </c>
      <c r="V78" s="416">
        <f t="shared" si="1"/>
        <v>0</v>
      </c>
      <c r="W78" s="417"/>
      <c r="X78" s="109"/>
      <c r="Y78" s="252"/>
      <c r="Z78" s="115"/>
      <c r="AA78" s="210"/>
      <c r="AB78" s="210"/>
      <c r="AC78" s="210"/>
      <c r="AD78" s="210"/>
      <c r="AE78" s="210"/>
      <c r="AF78" s="210"/>
      <c r="AG78" s="210"/>
      <c r="AH78" s="109"/>
      <c r="AI78" s="109"/>
      <c r="AJ78" s="109"/>
      <c r="AK78" s="109"/>
      <c r="AL78" s="109"/>
      <c r="AM78" s="109"/>
      <c r="AN78" s="109"/>
      <c r="AO78" s="109"/>
      <c r="AP78" s="109"/>
      <c r="AQ78" s="109"/>
    </row>
    <row r="79" spans="1:43" ht="15" customHeight="1" x14ac:dyDescent="0.25">
      <c r="A79" s="388"/>
      <c r="B79" s="183"/>
      <c r="C79" s="183">
        <v>5</v>
      </c>
      <c r="D79" s="411"/>
      <c r="E79" s="411"/>
      <c r="F79" s="411"/>
      <c r="G79" s="251"/>
      <c r="H79" s="411"/>
      <c r="I79" s="411"/>
      <c r="J79" s="411"/>
      <c r="K79" s="411"/>
      <c r="L79" s="183"/>
      <c r="M79" s="411"/>
      <c r="N79" s="411"/>
      <c r="O79" s="411"/>
      <c r="P79" s="253"/>
      <c r="Q79" s="413"/>
      <c r="R79" s="413"/>
      <c r="S79" s="413"/>
      <c r="U79" s="254">
        <f t="shared" si="0"/>
        <v>5.5E-2</v>
      </c>
      <c r="V79" s="416">
        <f t="shared" si="1"/>
        <v>0</v>
      </c>
      <c r="W79" s="417"/>
      <c r="X79" s="109"/>
      <c r="Y79" s="252"/>
      <c r="Z79" s="115"/>
      <c r="AA79" s="210"/>
      <c r="AB79" s="210"/>
      <c r="AC79" s="210"/>
      <c r="AD79" s="210"/>
      <c r="AE79" s="210"/>
      <c r="AF79" s="210"/>
      <c r="AG79" s="210"/>
      <c r="AH79" s="109"/>
      <c r="AI79" s="109"/>
      <c r="AJ79" s="109"/>
      <c r="AK79" s="109"/>
      <c r="AL79" s="109"/>
      <c r="AM79" s="109"/>
      <c r="AN79" s="109"/>
      <c r="AO79" s="109"/>
      <c r="AP79" s="109"/>
      <c r="AQ79" s="109"/>
    </row>
    <row r="80" spans="1:43" ht="15" customHeight="1" x14ac:dyDescent="0.25">
      <c r="A80" s="388"/>
      <c r="B80" s="183"/>
      <c r="C80" s="183">
        <v>6</v>
      </c>
      <c r="D80" s="411"/>
      <c r="E80" s="411"/>
      <c r="F80" s="411"/>
      <c r="G80" s="251"/>
      <c r="H80" s="411"/>
      <c r="I80" s="411"/>
      <c r="J80" s="411"/>
      <c r="K80" s="411"/>
      <c r="L80" s="183"/>
      <c r="M80" s="411"/>
      <c r="N80" s="411"/>
      <c r="O80" s="411"/>
      <c r="P80" s="253"/>
      <c r="Q80" s="413"/>
      <c r="R80" s="413"/>
      <c r="S80" s="413"/>
      <c r="U80" s="254">
        <f t="shared" si="0"/>
        <v>5.5E-2</v>
      </c>
      <c r="V80" s="416">
        <f t="shared" si="1"/>
        <v>0</v>
      </c>
      <c r="W80" s="417"/>
      <c r="X80" s="109"/>
      <c r="Y80" s="252"/>
      <c r="Z80" s="115"/>
      <c r="AA80" s="210"/>
      <c r="AB80" s="210"/>
      <c r="AC80" s="210"/>
      <c r="AD80" s="210"/>
      <c r="AE80" s="210"/>
      <c r="AF80" s="210"/>
      <c r="AG80" s="210"/>
      <c r="AH80" s="109"/>
      <c r="AI80" s="109"/>
      <c r="AJ80" s="109"/>
      <c r="AK80" s="109"/>
      <c r="AL80" s="109"/>
      <c r="AM80" s="109"/>
      <c r="AN80" s="109"/>
      <c r="AO80" s="109"/>
      <c r="AP80" s="109"/>
      <c r="AQ80" s="109"/>
    </row>
    <row r="81" spans="1:43" ht="15" customHeight="1" x14ac:dyDescent="0.25">
      <c r="A81" s="388"/>
      <c r="B81" s="183"/>
      <c r="C81" s="183">
        <v>7</v>
      </c>
      <c r="D81" s="411"/>
      <c r="E81" s="411"/>
      <c r="F81" s="411"/>
      <c r="G81" s="251"/>
      <c r="H81" s="411"/>
      <c r="I81" s="411"/>
      <c r="J81" s="411"/>
      <c r="K81" s="411"/>
      <c r="L81" s="183"/>
      <c r="M81" s="411"/>
      <c r="N81" s="411"/>
      <c r="O81" s="411"/>
      <c r="P81" s="253"/>
      <c r="Q81" s="413"/>
      <c r="R81" s="413"/>
      <c r="S81" s="413"/>
      <c r="U81" s="254">
        <f t="shared" si="0"/>
        <v>5.5E-2</v>
      </c>
      <c r="V81" s="416">
        <f t="shared" si="1"/>
        <v>0</v>
      </c>
      <c r="W81" s="417"/>
      <c r="X81" s="109"/>
      <c r="Y81" s="252"/>
      <c r="Z81" s="115"/>
      <c r="AA81" s="210"/>
      <c r="AB81" s="210"/>
      <c r="AC81" s="210"/>
      <c r="AD81" s="210"/>
      <c r="AE81" s="210"/>
      <c r="AF81" s="210"/>
      <c r="AG81" s="210"/>
      <c r="AH81" s="109"/>
      <c r="AI81" s="109"/>
      <c r="AJ81" s="109"/>
      <c r="AK81" s="109"/>
      <c r="AL81" s="109"/>
      <c r="AM81" s="109"/>
      <c r="AN81" s="109"/>
      <c r="AO81" s="109"/>
      <c r="AP81" s="109"/>
      <c r="AQ81" s="109"/>
    </row>
    <row r="82" spans="1:43" ht="15" customHeight="1" x14ac:dyDescent="0.25">
      <c r="A82" s="388"/>
      <c r="B82" s="183"/>
      <c r="C82" s="183">
        <v>8</v>
      </c>
      <c r="D82" s="411"/>
      <c r="E82" s="411"/>
      <c r="F82" s="411"/>
      <c r="G82" s="251"/>
      <c r="H82" s="411"/>
      <c r="I82" s="411"/>
      <c r="J82" s="411"/>
      <c r="K82" s="411"/>
      <c r="L82" s="183"/>
      <c r="M82" s="411"/>
      <c r="N82" s="411"/>
      <c r="O82" s="411"/>
      <c r="P82" s="253"/>
      <c r="Q82" s="413"/>
      <c r="R82" s="413"/>
      <c r="S82" s="413"/>
      <c r="U82" s="254">
        <f t="shared" si="0"/>
        <v>5.5E-2</v>
      </c>
      <c r="V82" s="416">
        <f t="shared" si="1"/>
        <v>0</v>
      </c>
      <c r="W82" s="417"/>
      <c r="X82" s="109"/>
      <c r="Y82" s="252"/>
      <c r="Z82" s="115"/>
      <c r="AA82" s="210"/>
      <c r="AB82" s="210"/>
      <c r="AC82" s="210"/>
      <c r="AD82" s="210"/>
      <c r="AE82" s="210"/>
      <c r="AF82" s="210"/>
      <c r="AG82" s="210"/>
      <c r="AH82" s="109"/>
      <c r="AI82" s="109"/>
      <c r="AJ82" s="109"/>
      <c r="AK82" s="109"/>
      <c r="AL82" s="109"/>
      <c r="AM82" s="109"/>
      <c r="AN82" s="109"/>
      <c r="AO82" s="109"/>
      <c r="AP82" s="109"/>
      <c r="AQ82" s="109"/>
    </row>
    <row r="83" spans="1:43" ht="15" customHeight="1" x14ac:dyDescent="0.25">
      <c r="A83" s="388"/>
      <c r="B83" s="183"/>
      <c r="C83" s="183">
        <v>9</v>
      </c>
      <c r="D83" s="411"/>
      <c r="E83" s="411"/>
      <c r="F83" s="411"/>
      <c r="G83" s="251"/>
      <c r="H83" s="411"/>
      <c r="I83" s="411"/>
      <c r="J83" s="411"/>
      <c r="K83" s="411"/>
      <c r="L83" s="183"/>
      <c r="M83" s="411"/>
      <c r="N83" s="411"/>
      <c r="O83" s="411"/>
      <c r="P83" s="253"/>
      <c r="Q83" s="413"/>
      <c r="R83" s="413"/>
      <c r="S83" s="413"/>
      <c r="U83" s="254">
        <f t="shared" si="0"/>
        <v>5.5E-2</v>
      </c>
      <c r="V83" s="416">
        <f t="shared" si="1"/>
        <v>0</v>
      </c>
      <c r="W83" s="417"/>
      <c r="X83" s="109"/>
      <c r="Y83" s="252"/>
      <c r="Z83" s="115"/>
      <c r="AA83" s="210"/>
      <c r="AB83" s="210"/>
      <c r="AC83" s="210"/>
      <c r="AD83" s="210"/>
      <c r="AE83" s="210"/>
      <c r="AF83" s="210"/>
      <c r="AG83" s="210"/>
      <c r="AH83" s="109"/>
      <c r="AI83" s="109"/>
      <c r="AJ83" s="109"/>
      <c r="AK83" s="109"/>
      <c r="AL83" s="109"/>
      <c r="AM83" s="109"/>
      <c r="AN83" s="109"/>
      <c r="AO83" s="109"/>
      <c r="AP83" s="109"/>
      <c r="AQ83" s="109"/>
    </row>
    <row r="84" spans="1:43" ht="15" customHeight="1" x14ac:dyDescent="0.25">
      <c r="A84" s="388"/>
      <c r="B84" s="183"/>
      <c r="C84" s="183">
        <v>10</v>
      </c>
      <c r="D84" s="411"/>
      <c r="E84" s="411"/>
      <c r="F84" s="411"/>
      <c r="G84" s="251"/>
      <c r="H84" s="411"/>
      <c r="I84" s="411"/>
      <c r="J84" s="411"/>
      <c r="K84" s="411"/>
      <c r="L84" s="183"/>
      <c r="M84" s="411"/>
      <c r="N84" s="411"/>
      <c r="O84" s="411"/>
      <c r="P84" s="253"/>
      <c r="Q84" s="413"/>
      <c r="R84" s="413"/>
      <c r="S84" s="413"/>
      <c r="U84" s="254">
        <f t="shared" si="0"/>
        <v>5.5E-2</v>
      </c>
      <c r="V84" s="416">
        <f t="shared" si="1"/>
        <v>0</v>
      </c>
      <c r="W84" s="417"/>
      <c r="X84" s="109"/>
      <c r="Y84" s="252"/>
      <c r="Z84" s="115"/>
      <c r="AA84" s="210"/>
      <c r="AB84" s="210"/>
      <c r="AC84" s="210"/>
      <c r="AD84" s="210"/>
      <c r="AE84" s="210"/>
      <c r="AF84" s="210"/>
      <c r="AG84" s="210"/>
      <c r="AH84" s="109"/>
      <c r="AI84" s="109"/>
      <c r="AJ84" s="109"/>
      <c r="AK84" s="109"/>
      <c r="AL84" s="109"/>
      <c r="AM84" s="109"/>
      <c r="AN84" s="109"/>
      <c r="AO84" s="109"/>
      <c r="AP84" s="109"/>
      <c r="AQ84" s="109"/>
    </row>
    <row r="85" spans="1:43" ht="15" customHeight="1" x14ac:dyDescent="0.25">
      <c r="A85" s="388"/>
      <c r="B85" s="183"/>
      <c r="C85" s="183">
        <v>11</v>
      </c>
      <c r="D85" s="411"/>
      <c r="E85" s="411"/>
      <c r="F85" s="411"/>
      <c r="G85" s="251"/>
      <c r="H85" s="411"/>
      <c r="I85" s="411"/>
      <c r="J85" s="411"/>
      <c r="K85" s="411"/>
      <c r="L85" s="183"/>
      <c r="M85" s="411"/>
      <c r="N85" s="411"/>
      <c r="O85" s="411"/>
      <c r="P85" s="253"/>
      <c r="Q85" s="413"/>
      <c r="R85" s="413"/>
      <c r="S85" s="413"/>
      <c r="U85" s="254">
        <f t="shared" si="0"/>
        <v>5.5E-2</v>
      </c>
      <c r="V85" s="416">
        <f t="shared" si="1"/>
        <v>0</v>
      </c>
      <c r="W85" s="417"/>
      <c r="X85" s="109"/>
      <c r="Y85" s="252"/>
      <c r="Z85" s="115"/>
      <c r="AA85" s="210"/>
      <c r="AB85" s="210"/>
      <c r="AC85" s="210"/>
      <c r="AD85" s="210"/>
      <c r="AE85" s="210"/>
      <c r="AF85" s="210"/>
      <c r="AG85" s="210"/>
      <c r="AH85" s="109"/>
      <c r="AI85" s="109"/>
      <c r="AJ85" s="109"/>
      <c r="AK85" s="109"/>
      <c r="AL85" s="109"/>
      <c r="AM85" s="109"/>
      <c r="AN85" s="109"/>
      <c r="AO85" s="109"/>
      <c r="AP85" s="109"/>
      <c r="AQ85" s="109"/>
    </row>
    <row r="86" spans="1:43" ht="15" customHeight="1" x14ac:dyDescent="0.25">
      <c r="A86" s="388"/>
      <c r="B86" s="183"/>
      <c r="C86" s="183">
        <v>12</v>
      </c>
      <c r="D86" s="411"/>
      <c r="E86" s="411"/>
      <c r="F86" s="411"/>
      <c r="G86" s="251"/>
      <c r="H86" s="411"/>
      <c r="I86" s="411"/>
      <c r="J86" s="411"/>
      <c r="K86" s="411"/>
      <c r="L86" s="183"/>
      <c r="M86" s="411"/>
      <c r="N86" s="411"/>
      <c r="O86" s="411"/>
      <c r="P86" s="253"/>
      <c r="Q86" s="413"/>
      <c r="R86" s="413"/>
      <c r="S86" s="413"/>
      <c r="U86" s="254">
        <f t="shared" si="0"/>
        <v>5.5E-2</v>
      </c>
      <c r="V86" s="416">
        <f t="shared" si="1"/>
        <v>0</v>
      </c>
      <c r="W86" s="417"/>
      <c r="X86" s="109"/>
      <c r="Y86" s="252"/>
      <c r="Z86" s="115"/>
      <c r="AA86" s="210"/>
      <c r="AB86" s="210"/>
      <c r="AC86" s="210"/>
      <c r="AD86" s="210"/>
      <c r="AE86" s="210"/>
      <c r="AF86" s="210"/>
      <c r="AG86" s="210"/>
      <c r="AH86" s="109"/>
      <c r="AI86" s="109"/>
      <c r="AJ86" s="109"/>
      <c r="AK86" s="109"/>
      <c r="AL86" s="109"/>
      <c r="AM86" s="109"/>
      <c r="AN86" s="109"/>
      <c r="AO86" s="109"/>
      <c r="AP86" s="109"/>
      <c r="AQ86" s="109"/>
    </row>
    <row r="87" spans="1:43" ht="15" customHeight="1" x14ac:dyDescent="0.25">
      <c r="A87" s="388"/>
      <c r="B87" s="183"/>
      <c r="C87" s="183">
        <v>13</v>
      </c>
      <c r="D87" s="411"/>
      <c r="E87" s="411"/>
      <c r="F87" s="411"/>
      <c r="G87" s="251"/>
      <c r="H87" s="411"/>
      <c r="I87" s="411"/>
      <c r="J87" s="411"/>
      <c r="K87" s="411"/>
      <c r="L87" s="183"/>
      <c r="M87" s="411"/>
      <c r="N87" s="411"/>
      <c r="O87" s="411"/>
      <c r="P87" s="253"/>
      <c r="Q87" s="413"/>
      <c r="R87" s="413"/>
      <c r="S87" s="413"/>
      <c r="U87" s="254">
        <f t="shared" si="0"/>
        <v>5.5E-2</v>
      </c>
      <c r="V87" s="416">
        <f t="shared" si="1"/>
        <v>0</v>
      </c>
      <c r="W87" s="417"/>
      <c r="X87" s="109"/>
      <c r="Y87" s="252"/>
      <c r="Z87" s="115"/>
      <c r="AA87" s="210"/>
      <c r="AB87" s="210"/>
      <c r="AC87" s="210"/>
      <c r="AD87" s="210"/>
      <c r="AE87" s="210"/>
      <c r="AF87" s="210"/>
      <c r="AG87" s="210"/>
      <c r="AH87" s="109"/>
      <c r="AI87" s="109"/>
      <c r="AJ87" s="109"/>
      <c r="AK87" s="109"/>
      <c r="AL87" s="109"/>
      <c r="AM87" s="109"/>
      <c r="AN87" s="109"/>
      <c r="AO87" s="109"/>
      <c r="AP87" s="109"/>
      <c r="AQ87" s="109"/>
    </row>
    <row r="88" spans="1:43" ht="15" customHeight="1" x14ac:dyDescent="0.25">
      <c r="A88" s="388"/>
      <c r="B88" s="183"/>
      <c r="C88" s="183">
        <v>14</v>
      </c>
      <c r="D88" s="411"/>
      <c r="E88" s="411"/>
      <c r="F88" s="411"/>
      <c r="G88" s="251"/>
      <c r="H88" s="411"/>
      <c r="I88" s="411"/>
      <c r="J88" s="411"/>
      <c r="K88" s="411"/>
      <c r="L88" s="183"/>
      <c r="M88" s="411"/>
      <c r="N88" s="411"/>
      <c r="O88" s="411"/>
      <c r="P88" s="253"/>
      <c r="Q88" s="413"/>
      <c r="R88" s="413"/>
      <c r="S88" s="413"/>
      <c r="U88" s="254">
        <f t="shared" si="0"/>
        <v>5.5E-2</v>
      </c>
      <c r="V88" s="416">
        <f t="shared" si="1"/>
        <v>0</v>
      </c>
      <c r="W88" s="417"/>
      <c r="X88" s="109"/>
      <c r="Y88" s="252"/>
      <c r="Z88" s="115"/>
      <c r="AA88" s="210"/>
      <c r="AB88" s="210"/>
      <c r="AC88" s="210"/>
      <c r="AD88" s="210"/>
      <c r="AE88" s="210"/>
      <c r="AF88" s="210"/>
      <c r="AG88" s="210"/>
      <c r="AH88" s="109"/>
      <c r="AI88" s="109"/>
      <c r="AJ88" s="109"/>
      <c r="AK88" s="109"/>
      <c r="AL88" s="109"/>
      <c r="AM88" s="109"/>
      <c r="AN88" s="109"/>
      <c r="AO88" s="109"/>
      <c r="AP88" s="109"/>
      <c r="AQ88" s="109"/>
    </row>
    <row r="89" spans="1:43" ht="15" customHeight="1" x14ac:dyDescent="0.25">
      <c r="A89" s="388"/>
      <c r="B89" s="183"/>
      <c r="C89" s="183">
        <v>15</v>
      </c>
      <c r="D89" s="411"/>
      <c r="E89" s="411"/>
      <c r="F89" s="411"/>
      <c r="G89" s="251"/>
      <c r="H89" s="411"/>
      <c r="I89" s="411"/>
      <c r="J89" s="411"/>
      <c r="K89" s="411"/>
      <c r="L89" s="183"/>
      <c r="M89" s="411"/>
      <c r="N89" s="411"/>
      <c r="O89" s="411"/>
      <c r="P89" s="253"/>
      <c r="Q89" s="413"/>
      <c r="R89" s="413"/>
      <c r="S89" s="413"/>
      <c r="U89" s="254">
        <f t="shared" si="0"/>
        <v>5.5E-2</v>
      </c>
      <c r="V89" s="416">
        <f t="shared" si="1"/>
        <v>0</v>
      </c>
      <c r="W89" s="417"/>
      <c r="X89" s="109"/>
      <c r="Y89" s="252"/>
      <c r="Z89" s="115"/>
      <c r="AA89" s="210"/>
      <c r="AB89" s="210"/>
      <c r="AC89" s="210"/>
      <c r="AD89" s="210"/>
      <c r="AE89" s="210"/>
      <c r="AF89" s="210"/>
      <c r="AG89" s="210"/>
      <c r="AH89" s="109"/>
      <c r="AI89" s="109"/>
      <c r="AJ89" s="109"/>
      <c r="AK89" s="109"/>
      <c r="AL89" s="109"/>
      <c r="AM89" s="109"/>
      <c r="AN89" s="109"/>
      <c r="AO89" s="109"/>
      <c r="AP89" s="109"/>
      <c r="AQ89" s="109"/>
    </row>
    <row r="90" spans="1:43" ht="15" customHeight="1" x14ac:dyDescent="0.25">
      <c r="A90" s="388"/>
      <c r="B90" s="183"/>
      <c r="C90" s="183">
        <v>16</v>
      </c>
      <c r="D90" s="411"/>
      <c r="E90" s="411"/>
      <c r="F90" s="411"/>
      <c r="G90" s="251"/>
      <c r="H90" s="411"/>
      <c r="I90" s="411"/>
      <c r="J90" s="411"/>
      <c r="K90" s="411"/>
      <c r="L90" s="183"/>
      <c r="M90" s="411"/>
      <c r="N90" s="411"/>
      <c r="O90" s="411"/>
      <c r="P90" s="253"/>
      <c r="Q90" s="413"/>
      <c r="R90" s="413"/>
      <c r="S90" s="413"/>
      <c r="U90" s="254">
        <f t="shared" si="0"/>
        <v>5.5E-2</v>
      </c>
      <c r="V90" s="416">
        <f t="shared" si="1"/>
        <v>0</v>
      </c>
      <c r="W90" s="417"/>
      <c r="X90" s="109"/>
      <c r="Y90" s="252"/>
      <c r="Z90" s="115"/>
      <c r="AA90" s="210"/>
      <c r="AB90" s="210"/>
      <c r="AC90" s="210"/>
      <c r="AD90" s="210"/>
      <c r="AE90" s="210"/>
      <c r="AF90" s="210"/>
      <c r="AG90" s="210"/>
      <c r="AH90" s="109"/>
      <c r="AI90" s="109"/>
      <c r="AJ90" s="109"/>
      <c r="AK90" s="109"/>
      <c r="AL90" s="109"/>
      <c r="AM90" s="109"/>
      <c r="AN90" s="109"/>
      <c r="AO90" s="109"/>
      <c r="AP90" s="109"/>
      <c r="AQ90" s="109"/>
    </row>
    <row r="91" spans="1:43" ht="15" customHeight="1" x14ac:dyDescent="0.25">
      <c r="A91" s="388"/>
      <c r="B91" s="183"/>
      <c r="C91" s="183">
        <v>17</v>
      </c>
      <c r="D91" s="411"/>
      <c r="E91" s="411"/>
      <c r="F91" s="411"/>
      <c r="G91" s="251"/>
      <c r="H91" s="411"/>
      <c r="I91" s="411"/>
      <c r="J91" s="411"/>
      <c r="K91" s="411"/>
      <c r="L91" s="183"/>
      <c r="M91" s="411"/>
      <c r="N91" s="411"/>
      <c r="O91" s="411"/>
      <c r="P91" s="253"/>
      <c r="Q91" s="413"/>
      <c r="R91" s="413"/>
      <c r="S91" s="413"/>
      <c r="U91" s="254">
        <f t="shared" si="0"/>
        <v>5.5E-2</v>
      </c>
      <c r="V91" s="416">
        <f t="shared" si="1"/>
        <v>0</v>
      </c>
      <c r="W91" s="417"/>
      <c r="X91" s="109"/>
      <c r="Y91" s="252"/>
      <c r="Z91" s="115"/>
      <c r="AA91" s="210"/>
      <c r="AB91" s="210"/>
      <c r="AC91" s="210"/>
      <c r="AD91" s="210"/>
      <c r="AE91" s="210"/>
      <c r="AF91" s="210"/>
      <c r="AG91" s="210"/>
      <c r="AH91" s="109"/>
      <c r="AI91" s="109"/>
      <c r="AJ91" s="109"/>
      <c r="AK91" s="109"/>
      <c r="AL91" s="109"/>
      <c r="AM91" s="109"/>
      <c r="AN91" s="109"/>
      <c r="AO91" s="109"/>
      <c r="AP91" s="109"/>
      <c r="AQ91" s="109"/>
    </row>
    <row r="92" spans="1:43" ht="15" customHeight="1" x14ac:dyDescent="0.25">
      <c r="A92" s="388"/>
      <c r="B92" s="183"/>
      <c r="C92" s="183">
        <v>18</v>
      </c>
      <c r="D92" s="411"/>
      <c r="E92" s="411"/>
      <c r="F92" s="411"/>
      <c r="G92" s="251"/>
      <c r="H92" s="411"/>
      <c r="I92" s="411"/>
      <c r="J92" s="411"/>
      <c r="K92" s="411"/>
      <c r="L92" s="183"/>
      <c r="M92" s="411"/>
      <c r="N92" s="411"/>
      <c r="O92" s="411"/>
      <c r="P92" s="253"/>
      <c r="Q92" s="413"/>
      <c r="R92" s="413"/>
      <c r="S92" s="413"/>
      <c r="U92" s="254">
        <f t="shared" si="0"/>
        <v>5.5E-2</v>
      </c>
      <c r="V92" s="416">
        <f t="shared" si="1"/>
        <v>0</v>
      </c>
      <c r="W92" s="417"/>
      <c r="X92" s="109"/>
      <c r="Y92" s="252"/>
      <c r="Z92" s="115"/>
      <c r="AA92" s="210"/>
      <c r="AB92" s="210"/>
      <c r="AC92" s="210"/>
      <c r="AD92" s="210"/>
      <c r="AE92" s="210"/>
      <c r="AF92" s="210"/>
      <c r="AG92" s="210"/>
      <c r="AH92" s="109"/>
      <c r="AI92" s="109"/>
      <c r="AJ92" s="109"/>
      <c r="AK92" s="109"/>
      <c r="AL92" s="109"/>
      <c r="AM92" s="109"/>
      <c r="AN92" s="109"/>
      <c r="AO92" s="109"/>
      <c r="AP92" s="109"/>
      <c r="AQ92" s="109"/>
    </row>
    <row r="93" spans="1:43" ht="15" customHeight="1" x14ac:dyDescent="0.25">
      <c r="A93" s="388"/>
      <c r="B93" s="183"/>
      <c r="C93" s="183">
        <v>19</v>
      </c>
      <c r="D93" s="411"/>
      <c r="E93" s="411"/>
      <c r="F93" s="411"/>
      <c r="G93" s="251"/>
      <c r="H93" s="411"/>
      <c r="I93" s="411"/>
      <c r="J93" s="411"/>
      <c r="K93" s="411"/>
      <c r="L93" s="183"/>
      <c r="M93" s="411"/>
      <c r="N93" s="411"/>
      <c r="O93" s="411"/>
      <c r="P93" s="253"/>
      <c r="Q93" s="413"/>
      <c r="R93" s="413"/>
      <c r="S93" s="413"/>
      <c r="U93" s="254">
        <f t="shared" si="0"/>
        <v>5.5E-2</v>
      </c>
      <c r="V93" s="416">
        <f t="shared" si="1"/>
        <v>0</v>
      </c>
      <c r="W93" s="417"/>
      <c r="X93" s="109"/>
      <c r="Y93" s="252"/>
      <c r="Z93" s="115"/>
      <c r="AA93" s="210"/>
      <c r="AB93" s="210"/>
      <c r="AC93" s="210"/>
      <c r="AD93" s="210"/>
      <c r="AE93" s="210"/>
      <c r="AF93" s="210"/>
      <c r="AG93" s="210"/>
      <c r="AH93" s="109"/>
      <c r="AI93" s="109"/>
      <c r="AJ93" s="109"/>
      <c r="AK93" s="109"/>
      <c r="AL93" s="109"/>
      <c r="AM93" s="109"/>
      <c r="AN93" s="109"/>
      <c r="AO93" s="109"/>
      <c r="AP93" s="109"/>
      <c r="AQ93" s="109"/>
    </row>
    <row r="94" spans="1:43" ht="15" customHeight="1" x14ac:dyDescent="0.25">
      <c r="A94" s="388"/>
      <c r="B94" s="183"/>
      <c r="C94" s="183">
        <v>20</v>
      </c>
      <c r="D94" s="411"/>
      <c r="E94" s="411"/>
      <c r="F94" s="411"/>
      <c r="G94" s="251"/>
      <c r="H94" s="411"/>
      <c r="I94" s="411"/>
      <c r="J94" s="411"/>
      <c r="K94" s="411"/>
      <c r="L94" s="183"/>
      <c r="M94" s="411"/>
      <c r="N94" s="411"/>
      <c r="O94" s="411"/>
      <c r="P94" s="253"/>
      <c r="Q94" s="413"/>
      <c r="R94" s="413"/>
      <c r="S94" s="413"/>
      <c r="U94" s="254">
        <f t="shared" si="0"/>
        <v>5.5E-2</v>
      </c>
      <c r="V94" s="416">
        <f>(H94*U94)/12</f>
        <v>0</v>
      </c>
      <c r="W94" s="417"/>
      <c r="X94" s="109"/>
      <c r="Y94" s="252"/>
      <c r="Z94" s="115"/>
      <c r="AA94" s="210"/>
      <c r="AB94" s="210"/>
      <c r="AC94" s="210"/>
      <c r="AD94" s="210"/>
      <c r="AE94" s="210"/>
      <c r="AF94" s="210"/>
      <c r="AG94" s="210"/>
      <c r="AH94" s="109"/>
      <c r="AI94" s="109"/>
      <c r="AJ94" s="109"/>
      <c r="AK94" s="109"/>
      <c r="AL94" s="109"/>
      <c r="AM94" s="109"/>
      <c r="AN94" s="109"/>
      <c r="AO94" s="109"/>
      <c r="AP94" s="109"/>
      <c r="AQ94" s="109"/>
    </row>
    <row r="95" spans="1:43" s="183" customFormat="1" ht="4.5" customHeight="1" x14ac:dyDescent="0.25">
      <c r="A95" s="388"/>
      <c r="D95" s="255"/>
      <c r="E95" s="255"/>
      <c r="F95" s="255"/>
      <c r="G95" s="251"/>
      <c r="H95" s="255"/>
      <c r="I95" s="255"/>
      <c r="J95" s="255"/>
      <c r="K95" s="255"/>
      <c r="M95" s="255"/>
      <c r="N95" s="255"/>
      <c r="O95" s="255"/>
      <c r="P95" s="253"/>
      <c r="Q95" s="256"/>
      <c r="R95" s="256"/>
      <c r="S95" s="256"/>
      <c r="U95" s="256"/>
      <c r="V95" s="257"/>
      <c r="W95" s="258"/>
      <c r="X95" s="210"/>
      <c r="Y95" s="252"/>
      <c r="Z95" s="252"/>
      <c r="AA95" s="210"/>
      <c r="AB95" s="210"/>
      <c r="AC95" s="210"/>
      <c r="AD95" s="210"/>
      <c r="AE95" s="210"/>
      <c r="AF95" s="210"/>
      <c r="AG95" s="210"/>
      <c r="AH95" s="210"/>
      <c r="AI95" s="210"/>
      <c r="AJ95" s="210"/>
      <c r="AK95" s="210"/>
      <c r="AL95" s="210"/>
      <c r="AM95" s="210"/>
      <c r="AN95" s="210"/>
      <c r="AO95" s="210"/>
      <c r="AP95" s="210"/>
      <c r="AQ95" s="210"/>
    </row>
    <row r="96" spans="1:43" ht="15" customHeight="1" x14ac:dyDescent="0.25">
      <c r="A96" s="388"/>
      <c r="B96" s="183"/>
      <c r="C96" s="181" t="s">
        <v>321</v>
      </c>
      <c r="D96" s="412">
        <f>SUM(D75:F94)</f>
        <v>0</v>
      </c>
      <c r="E96" s="412"/>
      <c r="F96" s="412"/>
      <c r="G96" s="259"/>
      <c r="H96" s="412">
        <f>SUM(H75:K94)</f>
        <v>0</v>
      </c>
      <c r="I96" s="412"/>
      <c r="J96" s="412"/>
      <c r="K96" s="412"/>
      <c r="L96" s="167"/>
      <c r="M96" s="412">
        <f>SUM(M75:O94)</f>
        <v>0</v>
      </c>
      <c r="N96" s="412"/>
      <c r="O96" s="412"/>
      <c r="P96" s="253"/>
      <c r="Q96" s="167"/>
      <c r="R96" s="167"/>
      <c r="S96" s="167"/>
      <c r="T96"/>
      <c r="U96" s="260"/>
      <c r="V96" s="414">
        <f>SUM(V75:W94)</f>
        <v>0</v>
      </c>
      <c r="W96" s="412"/>
      <c r="X96" s="109"/>
      <c r="Y96" s="252"/>
      <c r="Z96" s="115"/>
      <c r="AA96" s="210"/>
      <c r="AB96" s="210"/>
      <c r="AC96" s="210"/>
      <c r="AD96" s="210"/>
      <c r="AE96" s="210"/>
      <c r="AF96" s="210"/>
      <c r="AG96" s="210"/>
      <c r="AH96" s="109"/>
      <c r="AI96" s="109"/>
      <c r="AJ96" s="109"/>
      <c r="AK96" s="109"/>
      <c r="AL96" s="109"/>
      <c r="AM96" s="109"/>
      <c r="AN96" s="109"/>
      <c r="AO96" s="109"/>
      <c r="AP96" s="109"/>
      <c r="AQ96" s="109"/>
    </row>
    <row r="97" spans="1:43" s="183" customFormat="1" ht="1.5" customHeight="1" x14ac:dyDescent="0.25">
      <c r="A97" s="388"/>
      <c r="C97" s="181"/>
      <c r="D97" s="261"/>
      <c r="E97" s="261"/>
      <c r="F97" s="261"/>
      <c r="G97" s="251"/>
      <c r="H97" s="261"/>
      <c r="I97" s="261"/>
      <c r="J97" s="261"/>
      <c r="K97" s="261"/>
      <c r="M97" s="261"/>
      <c r="N97" s="261"/>
      <c r="O97" s="261"/>
      <c r="P97" s="262"/>
      <c r="Q97" s="181"/>
      <c r="U97" s="184"/>
      <c r="V97" s="261"/>
      <c r="W97" s="261"/>
      <c r="X97" s="210"/>
      <c r="Y97" s="252"/>
      <c r="Z97" s="252"/>
      <c r="AA97" s="210"/>
      <c r="AB97" s="210"/>
      <c r="AC97" s="210"/>
      <c r="AD97" s="210"/>
      <c r="AE97" s="210"/>
      <c r="AF97" s="210"/>
      <c r="AG97" s="210"/>
      <c r="AH97" s="210"/>
      <c r="AI97" s="210"/>
      <c r="AJ97" s="210"/>
      <c r="AK97" s="210"/>
      <c r="AL97" s="210"/>
      <c r="AM97" s="210"/>
      <c r="AN97" s="210"/>
      <c r="AO97" s="210"/>
      <c r="AP97" s="210"/>
      <c r="AQ97" s="210"/>
    </row>
    <row r="98" spans="1:43" ht="15" customHeight="1" x14ac:dyDescent="0.25">
      <c r="A98" s="388"/>
      <c r="B98" s="183"/>
      <c r="C98" s="221" t="s">
        <v>327</v>
      </c>
      <c r="D98" s="415" t="str">
        <f>IF(D96&gt;0,SUM(H96/D96),"0.00")</f>
        <v>0.00</v>
      </c>
      <c r="E98" s="415"/>
      <c r="F98" s="415"/>
      <c r="G98" s="251"/>
      <c r="H98" s="184"/>
      <c r="I98" s="188"/>
      <c r="J98" s="226"/>
      <c r="K98" s="263"/>
      <c r="L98" s="183"/>
      <c r="M98" s="238"/>
      <c r="N98" s="226"/>
      <c r="O98" s="184"/>
      <c r="P98" s="188"/>
      <c r="Q98" s="188"/>
      <c r="R98" s="183"/>
      <c r="S98" s="183"/>
      <c r="T98" s="184"/>
      <c r="U98" s="183"/>
      <c r="V98" s="238"/>
      <c r="W98" s="238"/>
      <c r="X98" s="210"/>
      <c r="Y98" s="210"/>
      <c r="Z98" s="210"/>
      <c r="AA98" s="210"/>
      <c r="AB98" s="210"/>
      <c r="AC98" s="210"/>
      <c r="AD98" s="210"/>
      <c r="AE98" s="210"/>
      <c r="AF98" s="210"/>
      <c r="AG98" s="210"/>
      <c r="AH98" s="109"/>
      <c r="AI98" s="109"/>
      <c r="AJ98" s="109"/>
      <c r="AK98" s="109"/>
      <c r="AL98" s="109"/>
      <c r="AM98" s="109"/>
      <c r="AN98" s="109"/>
      <c r="AO98" s="109"/>
      <c r="AP98" s="109"/>
      <c r="AQ98" s="109"/>
    </row>
    <row r="99" spans="1:43" ht="5.25" customHeight="1" x14ac:dyDescent="0.25">
      <c r="A99" s="389"/>
      <c r="B99" s="264"/>
      <c r="C99" s="264"/>
      <c r="D99" s="265"/>
      <c r="E99" s="266"/>
      <c r="F99" s="266"/>
      <c r="G99" s="267"/>
      <c r="H99" s="265"/>
      <c r="I99" s="268"/>
      <c r="J99" s="269"/>
      <c r="K99" s="270"/>
      <c r="L99" s="264"/>
      <c r="M99" s="271"/>
      <c r="N99" s="269"/>
      <c r="O99" s="265"/>
      <c r="P99" s="268"/>
      <c r="Q99" s="268"/>
      <c r="R99" s="264"/>
      <c r="S99" s="264"/>
      <c r="T99" s="265"/>
      <c r="U99" s="264"/>
      <c r="V99" s="271"/>
      <c r="W99" s="271"/>
      <c r="X99" s="210"/>
      <c r="Y99" s="210"/>
      <c r="Z99" s="210"/>
      <c r="AA99" s="210"/>
      <c r="AB99" s="210"/>
      <c r="AC99" s="210"/>
      <c r="AD99" s="210"/>
      <c r="AE99" s="210"/>
      <c r="AF99" s="210"/>
      <c r="AG99" s="210"/>
      <c r="AH99" s="109"/>
      <c r="AI99" s="109"/>
      <c r="AJ99" s="109"/>
      <c r="AK99" s="109"/>
      <c r="AL99" s="109"/>
      <c r="AM99" s="109"/>
      <c r="AN99" s="109"/>
      <c r="AO99" s="109"/>
      <c r="AP99" s="109"/>
      <c r="AQ99" s="109"/>
    </row>
    <row r="100" spans="1:43" ht="4.5" customHeight="1" x14ac:dyDescent="0.25">
      <c r="A100" s="354" t="s">
        <v>83</v>
      </c>
      <c r="B100" s="183"/>
      <c r="C100" s="183"/>
      <c r="D100" s="184"/>
      <c r="E100" s="226"/>
      <c r="F100" s="226"/>
      <c r="G100" s="251"/>
      <c r="H100" s="184"/>
      <c r="I100" s="188"/>
      <c r="J100" s="226"/>
      <c r="K100" s="263"/>
      <c r="L100" s="183"/>
      <c r="M100" s="238"/>
      <c r="N100" s="226"/>
      <c r="O100" s="184"/>
      <c r="P100" s="188"/>
      <c r="Q100" s="188"/>
      <c r="R100" s="183"/>
      <c r="S100" s="183"/>
      <c r="T100" s="184"/>
      <c r="U100" s="183"/>
      <c r="V100" s="238"/>
      <c r="W100" s="238"/>
      <c r="X100" s="210"/>
      <c r="Y100" s="210"/>
      <c r="Z100" s="210"/>
      <c r="AA100" s="210"/>
      <c r="AB100" s="210"/>
      <c r="AC100" s="210"/>
      <c r="AD100" s="210"/>
      <c r="AE100" s="210"/>
      <c r="AF100" s="210"/>
      <c r="AG100" s="210"/>
      <c r="AH100" s="109"/>
      <c r="AI100" s="109"/>
      <c r="AJ100" s="109"/>
      <c r="AK100" s="109"/>
      <c r="AL100" s="109"/>
      <c r="AM100" s="109"/>
      <c r="AN100" s="109"/>
      <c r="AO100" s="109"/>
      <c r="AP100" s="109"/>
      <c r="AQ100" s="109"/>
    </row>
    <row r="101" spans="1:43" ht="15" customHeight="1" x14ac:dyDescent="0.25">
      <c r="A101" s="355"/>
      <c r="B101" s="183"/>
      <c r="C101" s="183"/>
      <c r="D101" s="183"/>
      <c r="E101" s="226"/>
      <c r="F101" s="184" t="s">
        <v>82</v>
      </c>
      <c r="G101" s="312"/>
      <c r="H101" s="311"/>
      <c r="I101" s="311"/>
      <c r="J101" s="311"/>
      <c r="K101" s="263"/>
      <c r="L101" s="238"/>
      <c r="M101" s="238"/>
      <c r="N101" s="226"/>
      <c r="O101" s="251"/>
      <c r="P101" s="188"/>
      <c r="Q101" s="188"/>
      <c r="R101" s="184" t="s">
        <v>81</v>
      </c>
      <c r="S101" s="311"/>
      <c r="T101" s="311"/>
      <c r="U101" s="311"/>
      <c r="V101" s="238"/>
      <c r="W101" s="238"/>
      <c r="X101" s="210"/>
      <c r="Y101" s="210"/>
      <c r="Z101" s="210"/>
      <c r="AA101" s="210"/>
      <c r="AB101" s="210"/>
      <c r="AC101" s="210"/>
      <c r="AD101" s="210"/>
      <c r="AE101" s="210"/>
      <c r="AF101" s="210"/>
      <c r="AG101" s="210"/>
      <c r="AH101" s="109"/>
      <c r="AI101" s="109"/>
      <c r="AJ101" s="109"/>
      <c r="AK101" s="109"/>
      <c r="AL101" s="109"/>
      <c r="AM101" s="109"/>
      <c r="AN101" s="109"/>
      <c r="AO101" s="109"/>
      <c r="AP101" s="109"/>
      <c r="AQ101" s="109"/>
    </row>
    <row r="102" spans="1:43" ht="6.75" customHeight="1" x14ac:dyDescent="0.25">
      <c r="A102" s="356"/>
      <c r="B102" s="201"/>
      <c r="C102" s="201"/>
      <c r="D102" s="201"/>
      <c r="E102" s="241"/>
      <c r="F102" s="204"/>
      <c r="G102" s="272"/>
      <c r="H102" s="202"/>
      <c r="I102" s="202"/>
      <c r="J102" s="241"/>
      <c r="K102" s="273"/>
      <c r="L102" s="218"/>
      <c r="M102" s="218"/>
      <c r="N102" s="241"/>
      <c r="O102" s="272"/>
      <c r="P102" s="202"/>
      <c r="Q102" s="202"/>
      <c r="R102" s="204"/>
      <c r="S102" s="201"/>
      <c r="T102" s="241"/>
      <c r="U102" s="218"/>
      <c r="V102" s="218"/>
      <c r="W102" s="218"/>
      <c r="X102" s="210"/>
      <c r="Y102" s="210"/>
      <c r="Z102" s="210"/>
      <c r="AA102" s="210"/>
      <c r="AB102" s="210"/>
      <c r="AC102" s="210"/>
      <c r="AD102" s="210"/>
      <c r="AE102" s="210"/>
      <c r="AF102" s="210"/>
      <c r="AG102" s="210"/>
      <c r="AH102" s="109"/>
      <c r="AI102" s="109"/>
      <c r="AJ102" s="109"/>
      <c r="AK102" s="109"/>
      <c r="AL102" s="109"/>
      <c r="AM102" s="109"/>
      <c r="AN102" s="109"/>
      <c r="AO102" s="109"/>
      <c r="AP102" s="109"/>
      <c r="AQ102" s="109"/>
    </row>
    <row r="103" spans="1:43" ht="15" customHeight="1" x14ac:dyDescent="0.25">
      <c r="A103" s="346" t="s">
        <v>80</v>
      </c>
      <c r="B103" s="187"/>
      <c r="C103" s="183"/>
      <c r="D103" s="183"/>
      <c r="E103" s="183"/>
      <c r="F103" s="183"/>
      <c r="G103" s="183"/>
      <c r="H103" s="183"/>
      <c r="I103" s="183"/>
      <c r="J103" s="183"/>
      <c r="K103" s="183"/>
      <c r="L103" s="183"/>
      <c r="M103" s="183"/>
      <c r="N103" s="183"/>
      <c r="O103" s="183"/>
      <c r="P103" s="183"/>
      <c r="Q103" s="183"/>
      <c r="R103" s="184" t="s">
        <v>79</v>
      </c>
      <c r="S103" s="311"/>
      <c r="T103" s="311"/>
      <c r="U103" s="311"/>
      <c r="V103" s="274"/>
      <c r="W103" s="183"/>
      <c r="X103" s="210"/>
      <c r="Y103" s="210"/>
      <c r="Z103" s="210"/>
      <c r="AA103" s="210"/>
      <c r="AB103" s="210"/>
      <c r="AC103" s="210"/>
      <c r="AD103" s="210"/>
      <c r="AE103" s="210"/>
      <c r="AF103" s="210"/>
      <c r="AG103" s="210"/>
      <c r="AH103" s="109"/>
      <c r="AI103" s="109"/>
      <c r="AJ103" s="109"/>
      <c r="AK103" s="109"/>
      <c r="AL103" s="109"/>
      <c r="AM103" s="109"/>
      <c r="AN103" s="109"/>
      <c r="AO103" s="109"/>
      <c r="AP103" s="109"/>
      <c r="AQ103" s="109"/>
    </row>
    <row r="104" spans="1:43" x14ac:dyDescent="0.25">
      <c r="A104" s="347"/>
      <c r="B104" s="183"/>
      <c r="C104" s="183"/>
      <c r="D104" s="183"/>
      <c r="E104" s="183"/>
      <c r="F104" s="184" t="s">
        <v>78</v>
      </c>
      <c r="G104" s="311"/>
      <c r="H104" s="311"/>
      <c r="I104" s="311"/>
      <c r="J104" s="183"/>
      <c r="K104" s="183"/>
      <c r="L104" s="183"/>
      <c r="M104" s="183"/>
      <c r="N104" s="183"/>
      <c r="O104" s="183"/>
      <c r="P104" s="183"/>
      <c r="Q104" s="183"/>
      <c r="R104" s="184" t="s">
        <v>77</v>
      </c>
      <c r="S104" s="311"/>
      <c r="T104" s="311"/>
      <c r="U104" s="311"/>
      <c r="V104" s="274"/>
      <c r="W104" s="183"/>
      <c r="X104" s="210"/>
      <c r="Y104" s="210"/>
      <c r="Z104" s="210"/>
      <c r="AA104" s="252"/>
      <c r="AB104" s="210"/>
      <c r="AC104" s="210"/>
      <c r="AD104" s="210"/>
      <c r="AE104" s="210"/>
      <c r="AF104" s="210"/>
      <c r="AG104" s="210"/>
      <c r="AH104" s="109"/>
      <c r="AI104" s="109"/>
      <c r="AJ104" s="109"/>
      <c r="AK104" s="109"/>
      <c r="AL104" s="109"/>
      <c r="AM104" s="109"/>
      <c r="AN104" s="109"/>
      <c r="AO104" s="109"/>
      <c r="AP104" s="109"/>
      <c r="AQ104" s="109"/>
    </row>
    <row r="105" spans="1:43" x14ac:dyDescent="0.25">
      <c r="A105" s="347"/>
      <c r="B105" s="181"/>
      <c r="C105" s="183"/>
      <c r="D105" s="183"/>
      <c r="E105" s="183"/>
      <c r="F105" s="184" t="s">
        <v>76</v>
      </c>
      <c r="G105" s="311"/>
      <c r="H105" s="311"/>
      <c r="I105" s="311"/>
      <c r="J105" s="183"/>
      <c r="K105" s="183"/>
      <c r="L105" s="183"/>
      <c r="M105" s="183"/>
      <c r="N105" s="183"/>
      <c r="O105" s="183"/>
      <c r="P105" s="183"/>
      <c r="Q105" s="183"/>
      <c r="R105" s="184" t="s">
        <v>319</v>
      </c>
      <c r="S105" s="311"/>
      <c r="T105" s="311"/>
      <c r="U105" s="311"/>
      <c r="V105" s="274"/>
      <c r="W105" s="183"/>
      <c r="X105" s="210"/>
      <c r="Y105" s="210"/>
      <c r="Z105" s="210"/>
      <c r="AA105" s="210"/>
      <c r="AB105" s="210"/>
      <c r="AC105" s="210"/>
      <c r="AD105" s="210"/>
      <c r="AE105" s="210"/>
      <c r="AF105" s="210"/>
      <c r="AG105" s="210"/>
      <c r="AH105" s="109"/>
      <c r="AI105" s="109"/>
      <c r="AJ105" s="109"/>
      <c r="AK105" s="109"/>
      <c r="AL105" s="109"/>
      <c r="AM105" s="109"/>
      <c r="AN105" s="109"/>
      <c r="AO105" s="109"/>
      <c r="AP105" s="109"/>
      <c r="AQ105" s="109"/>
    </row>
    <row r="106" spans="1:43" x14ac:dyDescent="0.25">
      <c r="A106" s="347"/>
      <c r="B106" s="181"/>
      <c r="C106" s="183"/>
      <c r="D106" s="183"/>
      <c r="E106" s="183"/>
      <c r="F106" s="184" t="s">
        <v>75</v>
      </c>
      <c r="G106" s="311"/>
      <c r="H106" s="311"/>
      <c r="I106" s="311"/>
      <c r="J106" s="183"/>
      <c r="K106" s="183"/>
      <c r="L106" s="183"/>
      <c r="M106" s="183"/>
      <c r="N106" s="183"/>
      <c r="O106" s="183"/>
      <c r="P106" s="183"/>
      <c r="Q106" s="183"/>
      <c r="R106" s="184" t="s">
        <v>318</v>
      </c>
      <c r="S106" s="311"/>
      <c r="T106" s="311"/>
      <c r="U106" s="311"/>
      <c r="V106" s="274"/>
      <c r="W106" s="183"/>
      <c r="X106" s="210"/>
      <c r="Y106" s="210"/>
      <c r="Z106" s="210"/>
      <c r="AA106" s="210"/>
      <c r="AB106" s="210"/>
      <c r="AC106" s="210"/>
      <c r="AD106" s="210"/>
      <c r="AE106" s="210"/>
      <c r="AF106" s="210"/>
      <c r="AG106" s="210"/>
      <c r="AH106" s="109"/>
      <c r="AI106" s="109"/>
      <c r="AJ106" s="109"/>
      <c r="AK106" s="109"/>
      <c r="AL106" s="109"/>
      <c r="AM106" s="109"/>
      <c r="AN106" s="109"/>
      <c r="AO106" s="109"/>
      <c r="AP106" s="109"/>
      <c r="AQ106" s="109"/>
    </row>
    <row r="107" spans="1:43" ht="5.25" customHeight="1" x14ac:dyDescent="0.25">
      <c r="A107" s="199"/>
      <c r="B107" s="181"/>
      <c r="C107" s="183"/>
      <c r="D107" s="183"/>
      <c r="E107" s="183"/>
      <c r="F107" s="181"/>
      <c r="G107" s="225"/>
      <c r="H107" s="225"/>
      <c r="I107" s="225"/>
      <c r="J107" s="183"/>
      <c r="K107" s="183"/>
      <c r="L107" s="183"/>
      <c r="M107" s="183"/>
      <c r="N107" s="183"/>
      <c r="O107" s="183"/>
      <c r="P107" s="183"/>
      <c r="Q107" s="183"/>
      <c r="R107" s="184"/>
      <c r="S107" s="225"/>
      <c r="T107" s="225"/>
      <c r="U107" s="225"/>
      <c r="V107" s="183"/>
      <c r="W107" s="183"/>
      <c r="X107" s="210"/>
      <c r="Y107" s="210"/>
      <c r="Z107" s="210"/>
      <c r="AA107" s="210"/>
      <c r="AB107" s="210"/>
      <c r="AC107" s="210"/>
      <c r="AD107" s="210"/>
      <c r="AE107" s="210"/>
      <c r="AF107" s="210"/>
      <c r="AG107" s="210"/>
      <c r="AH107" s="109"/>
      <c r="AI107" s="109"/>
      <c r="AJ107" s="109"/>
      <c r="AK107" s="109"/>
      <c r="AL107" s="109"/>
      <c r="AM107" s="109"/>
      <c r="AN107" s="109"/>
      <c r="AO107" s="109"/>
      <c r="AP107" s="109"/>
      <c r="AQ107" s="109"/>
    </row>
    <row r="108" spans="1:43" ht="15" customHeight="1" x14ac:dyDescent="0.25">
      <c r="A108" s="346" t="s">
        <v>74</v>
      </c>
      <c r="B108" s="275"/>
      <c r="C108" s="381" t="str">
        <f>IF(W27&lt;100%,"DECLINE - ICR below the 100% threshold",IF(ISBLANK(E26),"",IF(G30&gt;=E26,"Self-Financing",IF(S108&gt;=0,"Passes full affordability assessment","Fails full affordability assessment"))))</f>
        <v/>
      </c>
      <c r="D108" s="382"/>
      <c r="E108" s="382"/>
      <c r="F108" s="382"/>
      <c r="G108" s="382"/>
      <c r="H108" s="382"/>
      <c r="I108" s="382"/>
      <c r="J108" s="382"/>
      <c r="K108" s="382"/>
      <c r="L108" s="382"/>
      <c r="M108" s="382"/>
      <c r="N108" s="382"/>
      <c r="O108" s="343" t="s">
        <v>73</v>
      </c>
      <c r="P108" s="344"/>
      <c r="Q108" s="344"/>
      <c r="R108" s="344"/>
      <c r="S108" s="351" t="str">
        <f>IFERROR('BTL Calc'!F29,"")</f>
        <v/>
      </c>
      <c r="T108" s="352"/>
      <c r="U108" s="352"/>
      <c r="V108" s="339" t="s">
        <v>72</v>
      </c>
      <c r="W108" s="341" t="str">
        <f>IFERROR(E26/(SUM(X35:X44)-((G104+S106)*12)-(S103*3%*12)),"")</f>
        <v/>
      </c>
      <c r="X108" s="210"/>
      <c r="Y108" s="210"/>
      <c r="Z108" s="210"/>
      <c r="AA108" s="210"/>
      <c r="AB108" s="210"/>
      <c r="AC108" s="210"/>
      <c r="AD108" s="210"/>
      <c r="AE108" s="210"/>
      <c r="AF108" s="210"/>
      <c r="AG108" s="210"/>
      <c r="AH108" s="109"/>
      <c r="AI108" s="109"/>
      <c r="AJ108" s="109"/>
      <c r="AK108" s="109"/>
      <c r="AL108" s="109"/>
      <c r="AM108" s="109"/>
      <c r="AN108" s="109"/>
      <c r="AO108" s="109"/>
      <c r="AP108" s="109"/>
      <c r="AQ108" s="109"/>
    </row>
    <row r="109" spans="1:43" x14ac:dyDescent="0.25">
      <c r="A109" s="356"/>
      <c r="B109" s="276"/>
      <c r="C109" s="383"/>
      <c r="D109" s="383"/>
      <c r="E109" s="383"/>
      <c r="F109" s="383"/>
      <c r="G109" s="383"/>
      <c r="H109" s="383"/>
      <c r="I109" s="383"/>
      <c r="J109" s="383"/>
      <c r="K109" s="383"/>
      <c r="L109" s="383"/>
      <c r="M109" s="383"/>
      <c r="N109" s="383"/>
      <c r="O109" s="345"/>
      <c r="P109" s="345"/>
      <c r="Q109" s="345"/>
      <c r="R109" s="345"/>
      <c r="S109" s="353"/>
      <c r="T109" s="353"/>
      <c r="U109" s="353"/>
      <c r="V109" s="340"/>
      <c r="W109" s="342"/>
      <c r="X109" s="210"/>
      <c r="Y109" s="210"/>
      <c r="Z109" s="210"/>
      <c r="AA109" s="210"/>
      <c r="AB109" s="210"/>
      <c r="AC109" s="210"/>
      <c r="AD109" s="210"/>
      <c r="AE109" s="210"/>
      <c r="AF109" s="210"/>
      <c r="AG109" s="210"/>
      <c r="AH109" s="109"/>
      <c r="AI109" s="109"/>
      <c r="AJ109" s="109"/>
      <c r="AK109" s="109"/>
      <c r="AL109" s="109"/>
      <c r="AM109" s="109"/>
      <c r="AN109" s="109"/>
      <c r="AO109" s="109"/>
      <c r="AP109" s="109"/>
      <c r="AQ109" s="109"/>
    </row>
    <row r="110" spans="1:43" ht="15" customHeight="1" x14ac:dyDescent="0.25">
      <c r="A110" s="319" t="s">
        <v>71</v>
      </c>
      <c r="B110" s="348"/>
      <c r="C110" s="326"/>
      <c r="D110" s="326"/>
      <c r="E110" s="326"/>
      <c r="F110" s="326"/>
      <c r="G110" s="326"/>
      <c r="H110" s="326"/>
      <c r="I110" s="326"/>
      <c r="J110" s="326"/>
      <c r="K110" s="326"/>
      <c r="L110" s="326"/>
      <c r="M110" s="326"/>
      <c r="N110" s="326"/>
      <c r="O110" s="326"/>
      <c r="P110" s="326"/>
      <c r="Q110" s="326"/>
      <c r="R110" s="326"/>
      <c r="S110" s="326"/>
      <c r="T110" s="326"/>
      <c r="U110" s="326"/>
      <c r="V110" s="326"/>
      <c r="W110" s="326"/>
      <c r="X110" s="210"/>
      <c r="Y110" s="210"/>
      <c r="Z110" s="210"/>
      <c r="AA110" s="210"/>
      <c r="AB110" s="210"/>
      <c r="AC110" s="210"/>
      <c r="AD110" s="210"/>
      <c r="AE110" s="210"/>
      <c r="AF110" s="210"/>
      <c r="AG110" s="210"/>
      <c r="AH110" s="109"/>
      <c r="AI110" s="109"/>
      <c r="AJ110" s="109"/>
      <c r="AK110" s="109"/>
      <c r="AL110" s="109"/>
      <c r="AM110" s="109"/>
      <c r="AN110" s="109"/>
      <c r="AO110" s="109"/>
      <c r="AP110" s="109"/>
      <c r="AQ110" s="109"/>
    </row>
    <row r="111" spans="1:43" x14ac:dyDescent="0.25">
      <c r="A111" s="319"/>
      <c r="B111" s="349"/>
      <c r="C111" s="349"/>
      <c r="D111" s="349"/>
      <c r="E111" s="349"/>
      <c r="F111" s="349"/>
      <c r="G111" s="349"/>
      <c r="H111" s="349"/>
      <c r="I111" s="349"/>
      <c r="J111" s="349"/>
      <c r="K111" s="349"/>
      <c r="L111" s="349"/>
      <c r="M111" s="349"/>
      <c r="N111" s="349"/>
      <c r="O111" s="349"/>
      <c r="P111" s="349"/>
      <c r="Q111" s="349"/>
      <c r="R111" s="349"/>
      <c r="S111" s="349"/>
      <c r="T111" s="349"/>
      <c r="U111" s="349"/>
      <c r="V111" s="349"/>
      <c r="W111" s="349"/>
      <c r="X111" s="210"/>
      <c r="Y111" s="210"/>
      <c r="Z111" s="210"/>
      <c r="AA111" s="210"/>
      <c r="AB111" s="210"/>
      <c r="AC111" s="210"/>
      <c r="AD111" s="210"/>
      <c r="AE111" s="210"/>
      <c r="AF111" s="210"/>
      <c r="AG111" s="210"/>
      <c r="AH111" s="109"/>
      <c r="AI111" s="109"/>
      <c r="AJ111" s="109"/>
      <c r="AK111" s="109"/>
      <c r="AL111" s="109"/>
      <c r="AM111" s="109"/>
      <c r="AN111" s="109"/>
      <c r="AO111" s="109"/>
      <c r="AP111" s="109"/>
      <c r="AQ111" s="109"/>
    </row>
    <row r="112" spans="1:43" x14ac:dyDescent="0.25">
      <c r="A112" s="319"/>
      <c r="B112" s="349"/>
      <c r="C112" s="349"/>
      <c r="D112" s="349"/>
      <c r="E112" s="349"/>
      <c r="F112" s="349"/>
      <c r="G112" s="349"/>
      <c r="H112" s="349"/>
      <c r="I112" s="349"/>
      <c r="J112" s="349"/>
      <c r="K112" s="349"/>
      <c r="L112" s="349"/>
      <c r="M112" s="349"/>
      <c r="N112" s="349"/>
      <c r="O112" s="349"/>
      <c r="P112" s="349"/>
      <c r="Q112" s="349"/>
      <c r="R112" s="349"/>
      <c r="S112" s="349"/>
      <c r="T112" s="349"/>
      <c r="U112" s="349"/>
      <c r="V112" s="349"/>
      <c r="W112" s="349"/>
      <c r="X112" s="210"/>
      <c r="Y112" s="210"/>
      <c r="Z112" s="210"/>
      <c r="AA112" s="210"/>
      <c r="AB112" s="210"/>
      <c r="AC112" s="210"/>
      <c r="AD112" s="210"/>
      <c r="AE112" s="210"/>
      <c r="AF112" s="210"/>
      <c r="AG112" s="210"/>
      <c r="AH112" s="109"/>
      <c r="AI112" s="109"/>
      <c r="AJ112" s="109"/>
      <c r="AK112" s="109"/>
      <c r="AL112" s="109"/>
      <c r="AM112" s="109"/>
      <c r="AN112" s="109"/>
      <c r="AO112" s="109"/>
      <c r="AP112" s="109"/>
      <c r="AQ112" s="109"/>
    </row>
    <row r="113" spans="1:43" x14ac:dyDescent="0.25">
      <c r="A113" s="319"/>
      <c r="B113" s="349"/>
      <c r="C113" s="349"/>
      <c r="D113" s="349"/>
      <c r="E113" s="349"/>
      <c r="F113" s="349"/>
      <c r="G113" s="349"/>
      <c r="H113" s="349"/>
      <c r="I113" s="349"/>
      <c r="J113" s="349"/>
      <c r="K113" s="349"/>
      <c r="L113" s="349"/>
      <c r="M113" s="349"/>
      <c r="N113" s="349"/>
      <c r="O113" s="349"/>
      <c r="P113" s="349"/>
      <c r="Q113" s="349"/>
      <c r="R113" s="349"/>
      <c r="S113" s="349"/>
      <c r="T113" s="349"/>
      <c r="U113" s="349"/>
      <c r="V113" s="349"/>
      <c r="W113" s="349"/>
      <c r="X113" s="210"/>
      <c r="Y113" s="210"/>
      <c r="Z113" s="210"/>
      <c r="AA113" s="210"/>
      <c r="AB113" s="210"/>
      <c r="AC113" s="210"/>
      <c r="AD113" s="210"/>
      <c r="AE113" s="210"/>
      <c r="AF113" s="210"/>
      <c r="AG113" s="210"/>
      <c r="AH113" s="109"/>
      <c r="AI113" s="109"/>
      <c r="AJ113" s="109"/>
      <c r="AK113" s="109"/>
      <c r="AL113" s="109"/>
      <c r="AM113" s="109"/>
      <c r="AN113" s="109"/>
      <c r="AO113" s="109"/>
      <c r="AP113" s="109"/>
      <c r="AQ113" s="109"/>
    </row>
    <row r="114" spans="1:43" ht="6" customHeight="1" x14ac:dyDescent="0.25">
      <c r="A114" s="319"/>
      <c r="B114" s="350"/>
      <c r="C114" s="350"/>
      <c r="D114" s="350"/>
      <c r="E114" s="350"/>
      <c r="F114" s="350"/>
      <c r="G114" s="350"/>
      <c r="H114" s="350"/>
      <c r="I114" s="350"/>
      <c r="J114" s="350"/>
      <c r="K114" s="350"/>
      <c r="L114" s="350"/>
      <c r="M114" s="350"/>
      <c r="N114" s="350"/>
      <c r="O114" s="350"/>
      <c r="P114" s="350"/>
      <c r="Q114" s="350"/>
      <c r="R114" s="350"/>
      <c r="S114" s="350"/>
      <c r="T114" s="350"/>
      <c r="U114" s="350"/>
      <c r="V114" s="350"/>
      <c r="W114" s="350"/>
      <c r="X114" s="210"/>
      <c r="Y114" s="210"/>
      <c r="Z114" s="210"/>
      <c r="AA114" s="210"/>
      <c r="AB114" s="210"/>
      <c r="AC114" s="210"/>
      <c r="AD114" s="210"/>
      <c r="AE114" s="210"/>
      <c r="AF114" s="210"/>
      <c r="AG114" s="210"/>
      <c r="AH114" s="109"/>
      <c r="AI114" s="109"/>
      <c r="AJ114" s="109"/>
      <c r="AK114" s="109"/>
      <c r="AL114" s="109"/>
      <c r="AM114" s="109"/>
      <c r="AN114" s="109"/>
      <c r="AO114" s="109"/>
      <c r="AP114" s="109"/>
      <c r="AQ114" s="109"/>
    </row>
    <row r="115" spans="1:43" x14ac:dyDescent="0.25">
      <c r="A115" s="277"/>
      <c r="B115" s="278" t="s">
        <v>70</v>
      </c>
      <c r="C115" s="279"/>
      <c r="D115" s="279"/>
      <c r="E115" s="279"/>
      <c r="F115" s="279"/>
      <c r="G115" s="279"/>
      <c r="H115" s="280" t="s">
        <v>69</v>
      </c>
      <c r="I115" s="279"/>
      <c r="J115" s="307"/>
      <c r="K115" s="307"/>
      <c r="L115" s="307"/>
      <c r="M115" s="307"/>
      <c r="N115" s="307"/>
      <c r="O115" s="307"/>
      <c r="P115" s="307"/>
      <c r="Q115" s="307"/>
      <c r="R115" s="307"/>
      <c r="S115" s="279"/>
      <c r="T115" s="281" t="s">
        <v>68</v>
      </c>
      <c r="U115" s="310"/>
      <c r="V115" s="307"/>
      <c r="W115" s="307"/>
      <c r="X115" s="210"/>
      <c r="Y115" s="210"/>
      <c r="Z115" s="210"/>
      <c r="AA115" s="210"/>
      <c r="AB115" s="210"/>
      <c r="AC115" s="210"/>
      <c r="AD115" s="210"/>
      <c r="AE115" s="210"/>
      <c r="AF115" s="210"/>
      <c r="AG115" s="210"/>
      <c r="AH115" s="109"/>
      <c r="AI115" s="109"/>
      <c r="AJ115" s="109"/>
      <c r="AK115" s="109"/>
      <c r="AL115" s="109"/>
      <c r="AM115" s="109"/>
      <c r="AN115" s="109"/>
      <c r="AO115" s="109"/>
      <c r="AP115" s="109"/>
      <c r="AQ115" s="109"/>
    </row>
    <row r="116" spans="1:43" x14ac:dyDescent="0.25">
      <c r="A116" s="332"/>
      <c r="B116" s="333"/>
      <c r="C116" s="333"/>
      <c r="D116" s="333"/>
      <c r="E116" s="333"/>
      <c r="F116" s="333"/>
      <c r="G116" s="333"/>
      <c r="H116" s="333"/>
      <c r="I116" s="333"/>
      <c r="J116" s="333"/>
      <c r="K116" s="333"/>
      <c r="L116" s="333"/>
      <c r="M116" s="333"/>
      <c r="N116" s="333"/>
      <c r="O116" s="333"/>
      <c r="P116" s="333"/>
      <c r="Q116" s="333"/>
      <c r="R116" s="333"/>
      <c r="S116" s="333"/>
      <c r="T116" s="333"/>
      <c r="U116" s="333"/>
      <c r="V116" s="333"/>
      <c r="W116" s="333"/>
      <c r="X116" s="210"/>
      <c r="Y116" s="109"/>
      <c r="Z116" s="210"/>
      <c r="AA116" s="210"/>
      <c r="AB116" s="210"/>
      <c r="AC116" s="210"/>
      <c r="AD116" s="210"/>
      <c r="AE116" s="210"/>
      <c r="AF116" s="210"/>
      <c r="AG116" s="210"/>
      <c r="AH116" s="109"/>
      <c r="AI116" s="109"/>
      <c r="AJ116" s="109"/>
      <c r="AK116" s="109"/>
      <c r="AL116" s="109"/>
      <c r="AM116" s="109"/>
      <c r="AN116" s="109"/>
      <c r="AO116" s="109"/>
      <c r="AP116" s="109"/>
      <c r="AQ116" s="109"/>
    </row>
    <row r="117" spans="1:43" x14ac:dyDescent="0.25">
      <c r="A117" s="334"/>
      <c r="B117" s="334"/>
      <c r="C117" s="334"/>
      <c r="D117" s="334"/>
      <c r="E117" s="334"/>
      <c r="F117" s="334"/>
      <c r="G117" s="334"/>
      <c r="H117" s="334"/>
      <c r="I117" s="334"/>
      <c r="J117" s="334"/>
      <c r="K117" s="334"/>
      <c r="L117" s="334"/>
      <c r="M117" s="334"/>
      <c r="N117" s="334"/>
      <c r="O117" s="334"/>
      <c r="P117" s="334"/>
      <c r="Q117" s="334"/>
      <c r="R117" s="334"/>
      <c r="S117" s="334"/>
      <c r="T117" s="334"/>
      <c r="U117" s="334"/>
      <c r="V117" s="334"/>
      <c r="W117" s="334"/>
      <c r="X117" s="210"/>
      <c r="Y117" s="210"/>
      <c r="Z117" s="210"/>
      <c r="AA117" s="210"/>
      <c r="AB117" s="210"/>
      <c r="AC117" s="210"/>
      <c r="AD117" s="210"/>
      <c r="AE117" s="210"/>
      <c r="AF117" s="210"/>
      <c r="AG117" s="210"/>
      <c r="AH117" s="109"/>
      <c r="AI117" s="109"/>
      <c r="AJ117" s="109"/>
      <c r="AK117" s="109"/>
      <c r="AL117" s="109"/>
      <c r="AM117" s="109"/>
      <c r="AN117" s="109"/>
      <c r="AO117" s="109"/>
      <c r="AP117" s="109"/>
      <c r="AQ117" s="109"/>
    </row>
    <row r="118" spans="1:43" x14ac:dyDescent="0.25">
      <c r="A118" s="334"/>
      <c r="B118" s="334"/>
      <c r="C118" s="334"/>
      <c r="D118" s="334"/>
      <c r="E118" s="334"/>
      <c r="F118" s="334"/>
      <c r="G118" s="334"/>
      <c r="H118" s="334"/>
      <c r="I118" s="334"/>
      <c r="J118" s="334"/>
      <c r="K118" s="334"/>
      <c r="L118" s="334"/>
      <c r="M118" s="334"/>
      <c r="N118" s="334"/>
      <c r="O118" s="334"/>
      <c r="P118" s="334"/>
      <c r="Q118" s="334"/>
      <c r="R118" s="334"/>
      <c r="S118" s="334"/>
      <c r="T118" s="334"/>
      <c r="U118" s="334"/>
      <c r="V118" s="334"/>
      <c r="W118" s="334"/>
      <c r="X118" s="109"/>
      <c r="Y118" s="109"/>
      <c r="Z118" s="109"/>
      <c r="AA118" s="109"/>
      <c r="AB118" s="109"/>
      <c r="AC118" s="109"/>
      <c r="AD118" s="109"/>
      <c r="AE118" s="109"/>
      <c r="AF118" s="109"/>
      <c r="AG118" s="109"/>
      <c r="AH118" s="109"/>
      <c r="AI118" s="109"/>
      <c r="AJ118" s="109"/>
      <c r="AK118" s="109"/>
      <c r="AL118" s="109"/>
      <c r="AM118" s="109"/>
      <c r="AN118" s="109"/>
      <c r="AO118" s="109"/>
      <c r="AP118" s="109"/>
      <c r="AQ118" s="109"/>
    </row>
    <row r="119" spans="1:43" x14ac:dyDescent="0.25">
      <c r="A119" s="335"/>
      <c r="B119" s="335"/>
      <c r="C119" s="335"/>
      <c r="D119" s="335"/>
      <c r="E119" s="335"/>
      <c r="F119" s="335"/>
      <c r="G119" s="335"/>
      <c r="H119" s="335"/>
      <c r="I119" s="335"/>
      <c r="J119" s="335"/>
      <c r="K119" s="335"/>
      <c r="L119" s="335"/>
      <c r="M119" s="335"/>
      <c r="N119" s="335"/>
      <c r="O119" s="335"/>
      <c r="P119" s="335"/>
      <c r="Q119" s="335"/>
      <c r="R119" s="335"/>
      <c r="S119" s="335"/>
      <c r="T119" s="335"/>
      <c r="U119" s="335"/>
      <c r="V119" s="335"/>
      <c r="W119" s="335"/>
      <c r="X119" s="109"/>
      <c r="Y119" s="109"/>
      <c r="Z119" s="109"/>
      <c r="AA119" s="109"/>
      <c r="AB119" s="109"/>
      <c r="AC119" s="109"/>
      <c r="AD119" s="109"/>
      <c r="AE119" s="109"/>
      <c r="AF119" s="109"/>
      <c r="AG119" s="109"/>
      <c r="AH119" s="109"/>
      <c r="AI119" s="109"/>
      <c r="AJ119" s="109"/>
      <c r="AK119" s="109"/>
      <c r="AL119" s="109"/>
      <c r="AM119" s="109"/>
      <c r="AN119" s="109"/>
      <c r="AO119" s="109"/>
      <c r="AP119" s="109"/>
      <c r="AQ119" s="109"/>
    </row>
    <row r="120" spans="1:43" x14ac:dyDescent="0.25">
      <c r="X120" s="109"/>
      <c r="Y120" s="109"/>
      <c r="Z120" s="109"/>
      <c r="AA120" s="109"/>
      <c r="AB120" s="109"/>
      <c r="AC120" s="109"/>
      <c r="AD120" s="109"/>
      <c r="AE120" s="109"/>
      <c r="AF120" s="109"/>
      <c r="AG120" s="109"/>
      <c r="AH120" s="109"/>
      <c r="AI120" s="109"/>
      <c r="AJ120" s="109"/>
      <c r="AK120" s="109"/>
      <c r="AL120" s="109"/>
      <c r="AM120" s="109"/>
      <c r="AN120" s="109"/>
      <c r="AO120" s="109"/>
      <c r="AP120" s="109"/>
      <c r="AQ120" s="109"/>
    </row>
    <row r="121" spans="1:43" x14ac:dyDescent="0.25">
      <c r="X121" s="109"/>
      <c r="Y121" s="109"/>
      <c r="Z121" s="109"/>
      <c r="AA121" s="210"/>
      <c r="AB121" s="109"/>
      <c r="AC121" s="210"/>
      <c r="AD121" s="109"/>
      <c r="AE121" s="109"/>
      <c r="AF121" s="109"/>
      <c r="AG121" s="109"/>
      <c r="AH121" s="109"/>
      <c r="AI121" s="109"/>
      <c r="AJ121" s="109"/>
      <c r="AK121" s="109"/>
      <c r="AL121" s="109"/>
      <c r="AM121" s="109"/>
      <c r="AN121" s="109"/>
      <c r="AO121" s="109"/>
      <c r="AP121" s="109"/>
      <c r="AQ121" s="109"/>
    </row>
    <row r="122" spans="1:43" x14ac:dyDescent="0.25">
      <c r="X122" s="109"/>
      <c r="Y122" s="109"/>
      <c r="Z122" s="109"/>
      <c r="AA122" s="210"/>
      <c r="AB122" s="109"/>
      <c r="AC122" s="210"/>
      <c r="AD122" s="109"/>
      <c r="AE122" s="109"/>
      <c r="AF122" s="109"/>
      <c r="AG122" s="109"/>
      <c r="AH122" s="109"/>
      <c r="AI122" s="109"/>
      <c r="AJ122" s="109"/>
      <c r="AK122" s="109"/>
      <c r="AL122" s="109"/>
      <c r="AM122" s="109"/>
      <c r="AN122" s="109"/>
      <c r="AO122" s="109"/>
      <c r="AP122" s="109"/>
      <c r="AQ122" s="109"/>
    </row>
    <row r="123" spans="1:43" x14ac:dyDescent="0.25">
      <c r="X123" s="109"/>
      <c r="Y123" s="210"/>
      <c r="Z123" s="109"/>
      <c r="AA123" s="210"/>
      <c r="AB123" s="109"/>
      <c r="AC123" s="210"/>
      <c r="AD123" s="109"/>
      <c r="AE123" s="109"/>
      <c r="AF123" s="109"/>
      <c r="AG123" s="109"/>
      <c r="AH123" s="109"/>
      <c r="AI123" s="109"/>
      <c r="AJ123" s="109"/>
      <c r="AK123" s="109"/>
      <c r="AL123" s="109"/>
      <c r="AM123" s="109"/>
      <c r="AN123" s="109"/>
      <c r="AO123" s="109"/>
      <c r="AP123" s="109"/>
      <c r="AQ123" s="109"/>
    </row>
    <row r="124" spans="1:43" x14ac:dyDescent="0.25">
      <c r="X124" s="109"/>
      <c r="Y124" s="109"/>
      <c r="Z124" s="109"/>
      <c r="AA124" s="109"/>
      <c r="AB124" s="109"/>
      <c r="AC124" s="109"/>
      <c r="AD124" s="109"/>
      <c r="AE124" s="109"/>
      <c r="AF124" s="109"/>
      <c r="AG124" s="109"/>
      <c r="AH124" s="109"/>
      <c r="AI124" s="109"/>
      <c r="AJ124" s="109"/>
      <c r="AK124" s="109"/>
      <c r="AL124" s="109"/>
      <c r="AM124" s="109"/>
      <c r="AN124" s="109"/>
      <c r="AO124" s="109"/>
      <c r="AP124" s="109"/>
      <c r="AQ124" s="109"/>
    </row>
    <row r="125" spans="1:43" x14ac:dyDescent="0.25">
      <c r="X125" s="109"/>
      <c r="Y125" s="210"/>
      <c r="Z125" s="109"/>
      <c r="AA125" s="109"/>
      <c r="AB125" s="109"/>
      <c r="AC125" s="109"/>
      <c r="AD125" s="109"/>
      <c r="AE125" s="109"/>
      <c r="AF125" s="109"/>
      <c r="AG125" s="109"/>
      <c r="AH125" s="109"/>
      <c r="AI125" s="109"/>
      <c r="AJ125" s="109"/>
      <c r="AK125" s="109"/>
      <c r="AL125" s="109"/>
      <c r="AM125" s="109"/>
      <c r="AN125" s="109"/>
      <c r="AO125" s="109"/>
      <c r="AP125" s="109"/>
      <c r="AQ125" s="109"/>
    </row>
    <row r="126" spans="1:43" x14ac:dyDescent="0.25">
      <c r="X126" s="109"/>
      <c r="Y126" s="210"/>
      <c r="Z126" s="109"/>
      <c r="AA126" s="109"/>
      <c r="AB126" s="109"/>
      <c r="AC126" s="109"/>
      <c r="AD126" s="109"/>
      <c r="AE126" s="109"/>
      <c r="AF126" s="109"/>
      <c r="AG126" s="109"/>
      <c r="AH126" s="109"/>
      <c r="AI126" s="109"/>
      <c r="AJ126" s="109"/>
      <c r="AK126" s="109"/>
      <c r="AL126" s="109"/>
      <c r="AM126" s="109"/>
      <c r="AN126" s="109"/>
      <c r="AO126" s="109"/>
      <c r="AP126" s="109"/>
      <c r="AQ126" s="109"/>
    </row>
    <row r="127" spans="1:43" x14ac:dyDescent="0.25">
      <c r="X127" s="109"/>
      <c r="Y127" s="109"/>
      <c r="Z127" s="109"/>
      <c r="AA127" s="109"/>
      <c r="AB127" s="109"/>
      <c r="AC127" s="109"/>
      <c r="AD127" s="109"/>
      <c r="AE127" s="109"/>
      <c r="AF127" s="109"/>
      <c r="AG127" s="109"/>
      <c r="AH127" s="109"/>
      <c r="AI127" s="109"/>
      <c r="AJ127" s="109"/>
      <c r="AK127" s="109"/>
      <c r="AL127" s="109"/>
      <c r="AM127" s="109"/>
      <c r="AN127" s="109"/>
      <c r="AO127" s="109"/>
      <c r="AP127" s="109"/>
      <c r="AQ127" s="109"/>
    </row>
    <row r="128" spans="1:43" x14ac:dyDescent="0.25">
      <c r="X128" s="109"/>
      <c r="Y128" s="109"/>
      <c r="Z128" s="109"/>
      <c r="AA128" s="109"/>
      <c r="AB128" s="109"/>
      <c r="AC128" s="109"/>
      <c r="AD128" s="109"/>
      <c r="AE128" s="109"/>
      <c r="AF128" s="109"/>
      <c r="AG128" s="109"/>
      <c r="AH128" s="109"/>
      <c r="AI128" s="109"/>
      <c r="AJ128" s="109"/>
      <c r="AK128" s="109"/>
      <c r="AL128" s="109"/>
      <c r="AM128" s="109"/>
      <c r="AN128" s="109"/>
      <c r="AO128" s="109"/>
      <c r="AP128" s="109"/>
      <c r="AQ128" s="109"/>
    </row>
    <row r="129" spans="24:43" x14ac:dyDescent="0.25">
      <c r="X129" s="109"/>
      <c r="Y129" s="109"/>
      <c r="Z129" s="109"/>
      <c r="AA129" s="109"/>
      <c r="AB129" s="109"/>
      <c r="AC129" s="109"/>
      <c r="AD129" s="109"/>
      <c r="AE129" s="109"/>
      <c r="AF129" s="109"/>
      <c r="AG129" s="109"/>
      <c r="AH129" s="109"/>
      <c r="AI129" s="109"/>
      <c r="AJ129" s="109"/>
      <c r="AK129" s="109"/>
      <c r="AL129" s="109"/>
      <c r="AM129" s="109"/>
      <c r="AN129" s="109"/>
      <c r="AO129" s="109"/>
      <c r="AP129" s="109"/>
      <c r="AQ129" s="109"/>
    </row>
    <row r="130" spans="24:43" x14ac:dyDescent="0.25">
      <c r="X130" s="109"/>
      <c r="Y130" s="109"/>
      <c r="Z130" s="109"/>
      <c r="AA130" s="109"/>
      <c r="AB130" s="109"/>
      <c r="AC130" s="109"/>
      <c r="AD130" s="109"/>
      <c r="AE130" s="109"/>
      <c r="AF130" s="109"/>
      <c r="AG130" s="109"/>
      <c r="AH130" s="109"/>
      <c r="AI130" s="109"/>
      <c r="AJ130" s="109"/>
      <c r="AK130" s="109"/>
      <c r="AL130" s="109"/>
      <c r="AM130" s="109"/>
      <c r="AN130" s="109"/>
      <c r="AO130" s="109"/>
      <c r="AP130" s="109"/>
      <c r="AQ130" s="109"/>
    </row>
    <row r="131" spans="24:43" x14ac:dyDescent="0.25">
      <c r="X131" s="109"/>
      <c r="Y131" s="109"/>
      <c r="Z131" s="109"/>
      <c r="AA131" s="109"/>
      <c r="AB131" s="109"/>
      <c r="AC131" s="109"/>
      <c r="AD131" s="109"/>
      <c r="AE131" s="109"/>
      <c r="AF131" s="109"/>
      <c r="AG131" s="109"/>
      <c r="AH131" s="109"/>
      <c r="AI131" s="109"/>
      <c r="AJ131" s="109"/>
      <c r="AK131" s="109"/>
      <c r="AL131" s="109"/>
      <c r="AM131" s="109"/>
      <c r="AN131" s="109"/>
      <c r="AO131" s="109"/>
      <c r="AP131" s="109"/>
      <c r="AQ131" s="109"/>
    </row>
    <row r="132" spans="24:43" x14ac:dyDescent="0.25">
      <c r="X132" s="109"/>
      <c r="Y132" s="109"/>
      <c r="Z132" s="109"/>
      <c r="AA132" s="109"/>
      <c r="AB132" s="109"/>
      <c r="AC132" s="109"/>
      <c r="AD132" s="109"/>
      <c r="AE132" s="109"/>
      <c r="AF132" s="109"/>
      <c r="AG132" s="109"/>
      <c r="AH132" s="109"/>
      <c r="AI132" s="109"/>
      <c r="AJ132" s="109"/>
      <c r="AK132" s="109"/>
      <c r="AL132" s="109"/>
      <c r="AM132" s="109"/>
      <c r="AN132" s="109"/>
      <c r="AO132" s="109"/>
      <c r="AP132" s="109"/>
      <c r="AQ132" s="109"/>
    </row>
    <row r="133" spans="24:43" x14ac:dyDescent="0.25">
      <c r="X133" s="109"/>
      <c r="Y133" s="109"/>
      <c r="Z133" s="109"/>
      <c r="AA133" s="109"/>
      <c r="AB133" s="109"/>
      <c r="AC133" s="109"/>
      <c r="AD133" s="109"/>
      <c r="AE133" s="109"/>
      <c r="AF133" s="109"/>
      <c r="AG133" s="109"/>
      <c r="AH133" s="109"/>
      <c r="AI133" s="109"/>
      <c r="AJ133" s="109"/>
      <c r="AK133" s="109"/>
      <c r="AL133" s="109"/>
      <c r="AM133" s="109"/>
      <c r="AN133" s="109"/>
      <c r="AO133" s="109"/>
      <c r="AP133" s="109"/>
      <c r="AQ133" s="109"/>
    </row>
    <row r="134" spans="24:43" x14ac:dyDescent="0.25">
      <c r="X134" s="109"/>
      <c r="Y134" s="109"/>
      <c r="Z134" s="109"/>
      <c r="AA134" s="109"/>
      <c r="AB134" s="109"/>
      <c r="AC134" s="109"/>
      <c r="AD134" s="109"/>
      <c r="AE134" s="109"/>
      <c r="AF134" s="109"/>
      <c r="AG134" s="109"/>
      <c r="AH134" s="109"/>
      <c r="AI134" s="109"/>
      <c r="AJ134" s="109"/>
      <c r="AK134" s="109"/>
      <c r="AL134" s="109"/>
      <c r="AM134" s="109"/>
      <c r="AN134" s="109"/>
      <c r="AO134" s="109"/>
      <c r="AP134" s="109"/>
      <c r="AQ134" s="109"/>
    </row>
    <row r="135" spans="24:43" x14ac:dyDescent="0.25">
      <c r="X135" s="109"/>
      <c r="Y135" s="109"/>
      <c r="Z135" s="109"/>
      <c r="AA135" s="109"/>
      <c r="AB135" s="109"/>
      <c r="AC135" s="109"/>
      <c r="AD135" s="109"/>
      <c r="AE135" s="109"/>
      <c r="AF135" s="109"/>
      <c r="AG135" s="109"/>
      <c r="AH135" s="109"/>
      <c r="AI135" s="109"/>
      <c r="AJ135" s="109"/>
      <c r="AK135" s="109"/>
      <c r="AL135" s="109"/>
      <c r="AM135" s="109"/>
      <c r="AN135" s="109"/>
      <c r="AO135" s="109"/>
      <c r="AP135" s="109"/>
      <c r="AQ135" s="109"/>
    </row>
  </sheetData>
  <sheetProtection algorithmName="SHA-512" hashValue="eVyLIyPP5/WSkGb+PGYRMiCNxUmwUQhs/YGFKcQuTr5GqWNHtUkADjnNXWwgCNBU116tQd2yCoWwqO/8V5/JGg==" saltValue="de3Q+LptUgBHadAqY8DRuA==" spinCount="100000" sheet="1" objects="1" scenarios="1"/>
  <mergeCells count="269">
    <mergeCell ref="V96:W96"/>
    <mergeCell ref="D98:F98"/>
    <mergeCell ref="Q94:S94"/>
    <mergeCell ref="V75:W75"/>
    <mergeCell ref="V76:W76"/>
    <mergeCell ref="V77:W77"/>
    <mergeCell ref="V78:W78"/>
    <mergeCell ref="V79:W79"/>
    <mergeCell ref="V80:W80"/>
    <mergeCell ref="V81:W81"/>
    <mergeCell ref="V82:W82"/>
    <mergeCell ref="V83:W83"/>
    <mergeCell ref="V84:W84"/>
    <mergeCell ref="V85:W85"/>
    <mergeCell ref="V86:W86"/>
    <mergeCell ref="V87:W87"/>
    <mergeCell ref="V88:W88"/>
    <mergeCell ref="V89:W89"/>
    <mergeCell ref="V90:W90"/>
    <mergeCell ref="V91:W91"/>
    <mergeCell ref="V92:W92"/>
    <mergeCell ref="V93:W93"/>
    <mergeCell ref="V94:W94"/>
    <mergeCell ref="M92:O92"/>
    <mergeCell ref="M93:O93"/>
    <mergeCell ref="M94:O94"/>
    <mergeCell ref="M96:O96"/>
    <mergeCell ref="Q75:S75"/>
    <mergeCell ref="Q74:S74"/>
    <mergeCell ref="Q76:S76"/>
    <mergeCell ref="Q77:S77"/>
    <mergeCell ref="Q78:S78"/>
    <mergeCell ref="Q79:S79"/>
    <mergeCell ref="Q80:S80"/>
    <mergeCell ref="Q81:S81"/>
    <mergeCell ref="Q82:S82"/>
    <mergeCell ref="Q83:S83"/>
    <mergeCell ref="Q84:S84"/>
    <mergeCell ref="Q85:S85"/>
    <mergeCell ref="Q86:S86"/>
    <mergeCell ref="Q87:S87"/>
    <mergeCell ref="Q88:S88"/>
    <mergeCell ref="Q89:S89"/>
    <mergeCell ref="Q90:S90"/>
    <mergeCell ref="Q91:S91"/>
    <mergeCell ref="Q92:S92"/>
    <mergeCell ref="Q93:S93"/>
    <mergeCell ref="M83:O83"/>
    <mergeCell ref="M84:O84"/>
    <mergeCell ref="M85:O85"/>
    <mergeCell ref="M86:O86"/>
    <mergeCell ref="M87:O87"/>
    <mergeCell ref="M88:O88"/>
    <mergeCell ref="M89:O89"/>
    <mergeCell ref="M90:O90"/>
    <mergeCell ref="M91:O91"/>
    <mergeCell ref="M74:O74"/>
    <mergeCell ref="M75:O75"/>
    <mergeCell ref="M76:O76"/>
    <mergeCell ref="M77:O77"/>
    <mergeCell ref="M78:O78"/>
    <mergeCell ref="M79:O79"/>
    <mergeCell ref="M80:O80"/>
    <mergeCell ref="M81:O81"/>
    <mergeCell ref="M82:O82"/>
    <mergeCell ref="H92:K92"/>
    <mergeCell ref="H93:K93"/>
    <mergeCell ref="H94:K94"/>
    <mergeCell ref="H96:K96"/>
    <mergeCell ref="H83:K83"/>
    <mergeCell ref="H84:K84"/>
    <mergeCell ref="H85:K85"/>
    <mergeCell ref="H86:K86"/>
    <mergeCell ref="H87:K87"/>
    <mergeCell ref="H88:K88"/>
    <mergeCell ref="H89:K89"/>
    <mergeCell ref="H90:K90"/>
    <mergeCell ref="H91:K91"/>
    <mergeCell ref="H74:K74"/>
    <mergeCell ref="H75:K75"/>
    <mergeCell ref="H76:K76"/>
    <mergeCell ref="H77:K77"/>
    <mergeCell ref="H78:K78"/>
    <mergeCell ref="H79:K79"/>
    <mergeCell ref="H80:K80"/>
    <mergeCell ref="H81:K81"/>
    <mergeCell ref="H82:K82"/>
    <mergeCell ref="S104:U104"/>
    <mergeCell ref="V74:W74"/>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6:F96"/>
    <mergeCell ref="T1:V1"/>
    <mergeCell ref="A4:W11"/>
    <mergeCell ref="A12:A14"/>
    <mergeCell ref="E12:L12"/>
    <mergeCell ref="E13:K13"/>
    <mergeCell ref="O13:W13"/>
    <mergeCell ref="J25:K25"/>
    <mergeCell ref="I41:L41"/>
    <mergeCell ref="E20:H20"/>
    <mergeCell ref="T27:U27"/>
    <mergeCell ref="E28:G28"/>
    <mergeCell ref="K28:W28"/>
    <mergeCell ref="K27:L27"/>
    <mergeCell ref="T3:W3"/>
    <mergeCell ref="U30:W30"/>
    <mergeCell ref="E2:N2"/>
    <mergeCell ref="E39:N39"/>
    <mergeCell ref="R39:S39"/>
    <mergeCell ref="E40:H40"/>
    <mergeCell ref="R40:U40"/>
    <mergeCell ref="A15:A18"/>
    <mergeCell ref="E15:L15"/>
    <mergeCell ref="M20:W20"/>
    <mergeCell ref="A19:A23"/>
    <mergeCell ref="A108:A109"/>
    <mergeCell ref="C108:N109"/>
    <mergeCell ref="E42:N42"/>
    <mergeCell ref="R42:S42"/>
    <mergeCell ref="R43:U43"/>
    <mergeCell ref="G54:I54"/>
    <mergeCell ref="K54:M54"/>
    <mergeCell ref="I44:L44"/>
    <mergeCell ref="G52:I52"/>
    <mergeCell ref="K52:M52"/>
    <mergeCell ref="O52:Q52"/>
    <mergeCell ref="U52:W52"/>
    <mergeCell ref="U50:W50"/>
    <mergeCell ref="G51:I51"/>
    <mergeCell ref="K51:M51"/>
    <mergeCell ref="K55:M55"/>
    <mergeCell ref="D62:W65"/>
    <mergeCell ref="U55:W55"/>
    <mergeCell ref="A74:A99"/>
    <mergeCell ref="E69:G69"/>
    <mergeCell ref="G105:I105"/>
    <mergeCell ref="S105:U105"/>
    <mergeCell ref="S101:U101"/>
    <mergeCell ref="J71:W71"/>
    <mergeCell ref="X5:Y5"/>
    <mergeCell ref="X7:X8"/>
    <mergeCell ref="Y7:Y8"/>
    <mergeCell ref="G49:I49"/>
    <mergeCell ref="K49:M49"/>
    <mergeCell ref="O49:Q49"/>
    <mergeCell ref="R34:U34"/>
    <mergeCell ref="R33:S33"/>
    <mergeCell ref="E26:G26"/>
    <mergeCell ref="K26:M26"/>
    <mergeCell ref="P26:Q26"/>
    <mergeCell ref="T26:W26"/>
    <mergeCell ref="B32:W32"/>
    <mergeCell ref="V44:W44"/>
    <mergeCell ref="V41:W41"/>
    <mergeCell ref="R35:T35"/>
    <mergeCell ref="R38:T38"/>
    <mergeCell ref="R41:T41"/>
    <mergeCell ref="R44:T44"/>
    <mergeCell ref="Y74:Z74"/>
    <mergeCell ref="P12:W12"/>
    <mergeCell ref="E19:H19"/>
    <mergeCell ref="O19:W19"/>
    <mergeCell ref="I23:W23"/>
    <mergeCell ref="E22:O22"/>
    <mergeCell ref="O15:Q15"/>
    <mergeCell ref="I16:W16"/>
    <mergeCell ref="I17:W17"/>
    <mergeCell ref="U53:W53"/>
    <mergeCell ref="E27:F27"/>
    <mergeCell ref="E36:N36"/>
    <mergeCell ref="E37:H37"/>
    <mergeCell ref="R37:U37"/>
    <mergeCell ref="I38:L38"/>
    <mergeCell ref="G50:I50"/>
    <mergeCell ref="N30:P30"/>
    <mergeCell ref="J69:W69"/>
    <mergeCell ref="P27:Q27"/>
    <mergeCell ref="O51:Q51"/>
    <mergeCell ref="U51:W51"/>
    <mergeCell ref="U60:W60"/>
    <mergeCell ref="V38:W38"/>
    <mergeCell ref="E71:G71"/>
    <mergeCell ref="A116:W119"/>
    <mergeCell ref="A48:A65"/>
    <mergeCell ref="V108:V109"/>
    <mergeCell ref="W108:W109"/>
    <mergeCell ref="G48:W48"/>
    <mergeCell ref="O50:Q50"/>
    <mergeCell ref="G104:I104"/>
    <mergeCell ref="O108:R109"/>
    <mergeCell ref="G106:I106"/>
    <mergeCell ref="A103:A106"/>
    <mergeCell ref="A110:A114"/>
    <mergeCell ref="B110:W114"/>
    <mergeCell ref="G53:I53"/>
    <mergeCell ref="K53:M53"/>
    <mergeCell ref="O53:Q53"/>
    <mergeCell ref="S106:U106"/>
    <mergeCell ref="S108:U109"/>
    <mergeCell ref="A100:A102"/>
    <mergeCell ref="G60:I60"/>
    <mergeCell ref="K60:M60"/>
    <mergeCell ref="O60:Q60"/>
    <mergeCell ref="A66:A73"/>
    <mergeCell ref="O55:Q55"/>
    <mergeCell ref="G61:I61"/>
    <mergeCell ref="E72:G72"/>
    <mergeCell ref="J72:W72"/>
    <mergeCell ref="A26:A31"/>
    <mergeCell ref="A33:A45"/>
    <mergeCell ref="E33:N33"/>
    <mergeCell ref="E34:H34"/>
    <mergeCell ref="I35:L35"/>
    <mergeCell ref="B46:D46"/>
    <mergeCell ref="E46:W46"/>
    <mergeCell ref="E70:G70"/>
    <mergeCell ref="J70:W70"/>
    <mergeCell ref="R36:S36"/>
    <mergeCell ref="E29:W29"/>
    <mergeCell ref="G30:I30"/>
    <mergeCell ref="E43:H43"/>
    <mergeCell ref="K57:M57"/>
    <mergeCell ref="O57:Q57"/>
    <mergeCell ref="U57:W57"/>
    <mergeCell ref="V35:W35"/>
    <mergeCell ref="J115:R115"/>
    <mergeCell ref="K50:M50"/>
    <mergeCell ref="O54:Q54"/>
    <mergeCell ref="U54:W54"/>
    <mergeCell ref="K61:M61"/>
    <mergeCell ref="O61:Q61"/>
    <mergeCell ref="U115:W115"/>
    <mergeCell ref="S103:U103"/>
    <mergeCell ref="G101:J101"/>
    <mergeCell ref="U61:W61"/>
    <mergeCell ref="G58:I58"/>
    <mergeCell ref="K58:M58"/>
    <mergeCell ref="O58:Q58"/>
    <mergeCell ref="U58:W58"/>
    <mergeCell ref="G59:I59"/>
    <mergeCell ref="K59:M59"/>
    <mergeCell ref="O59:Q59"/>
    <mergeCell ref="U59:W59"/>
    <mergeCell ref="G55:I55"/>
    <mergeCell ref="G56:I56"/>
    <mergeCell ref="K56:M56"/>
    <mergeCell ref="O56:Q56"/>
    <mergeCell ref="U56:W56"/>
    <mergeCell ref="G57:I57"/>
  </mergeCells>
  <conditionalFormatting sqref="C108:N109">
    <cfRule type="containsText" dxfId="2" priority="1" operator="containsText" text="fails">
      <formula>NOT(ISERROR(SEARCH("fails",C108)))</formula>
    </cfRule>
  </conditionalFormatting>
  <dataValidations count="7">
    <dataValidation type="list" allowBlank="1" showInputMessage="1" showErrorMessage="1" sqref="Y11 Y9 E27:F27 E17 V21:V22 F23" xr:uid="{D2AE7F0D-66ED-48C2-B5E8-0A01BB9C93A6}">
      <formula1>"Yes, No"</formula1>
    </dataValidation>
    <dataValidation type="list" allowBlank="1" showInputMessage="1" showErrorMessage="1" sqref="F24" xr:uid="{237A1FD2-AC4A-4CDA-96A8-8BD1FA294E09}">
      <formula1>$AA$145:$AA$146</formula1>
    </dataValidation>
    <dataValidation type="list" allowBlank="1" showInputMessage="1" showErrorMessage="1" sqref="E18" xr:uid="{00000000-0002-0000-0100-000004000000}">
      <formula1>$Y$125:$Y$126</formula1>
    </dataValidation>
    <dataValidation type="list" allowBlank="1" showInputMessage="1" showErrorMessage="1" sqref="T26:W26" xr:uid="{00000000-0002-0000-0100-000003000000}">
      <formula1>"Remortgage, Purchase, Let to Buy"</formula1>
    </dataValidation>
    <dataValidation type="list" allowBlank="1" showInputMessage="1" showErrorMessage="1" sqref="J25:K25" xr:uid="{00000000-0002-0000-0100-000002000000}">
      <formula1>"Yes,No"</formula1>
    </dataValidation>
    <dataValidation type="list" allowBlank="1" showInputMessage="1" showErrorMessage="1" sqref="E22:O22" xr:uid="{10F2A014-4B14-4B19-B02F-7DE92E59BEDB}">
      <formula1>Household</formula1>
    </dataValidation>
    <dataValidation type="list" allowBlank="1" showInputMessage="1" showErrorMessage="1" sqref="C34 C37 C40 C43" xr:uid="{85690F7E-24BD-4124-9F97-E3616F23513D}">
      <formula1>"--,Yes"</formula1>
    </dataValidation>
  </dataValidations>
  <pageMargins left="0.19685039370078741" right="0.19685039370078741" top="0.31496062992125984" bottom="0.29527559055118113" header="0" footer="0"/>
  <pageSetup paperSize="9" scale="37" orientation="portrait" r:id="rId1"/>
  <headerFooter>
    <oddFooter>&amp;C_x000D_&amp;1#&amp;"Calibri"&amp;10&amp;K000000 HIGHLY CONFIDENTIAL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EReset">
                <anchor>
                  <from>
                    <xdr:col>21</xdr:col>
                    <xdr:colOff>476250</xdr:colOff>
                    <xdr:row>0</xdr:row>
                    <xdr:rowOff>47625</xdr:rowOff>
                  </from>
                  <to>
                    <xdr:col>22</xdr:col>
                    <xdr:colOff>466725</xdr:colOff>
                    <xdr:row>1</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558C09AF-8C86-4CBD-B4BE-F62E3DE3DA06}">
          <x14:formula1>
            <xm:f>ONS!$D$3:$N$3</xm:f>
          </x14:formula1>
          <xm:sqref>E20:H20 O19:W19</xm:sqref>
        </x14:dataValidation>
        <x14:dataValidation type="list" allowBlank="1" showInputMessage="1" showErrorMessage="1" xr:uid="{E3C5C450-4813-43D3-AE92-3F11B6A47C36}">
          <x14:formula1>
            <xm:f>Lists!$J$1:$J$17</xm:f>
          </x14:formula1>
          <xm:sqref>E2:N2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F3750-9321-494E-B0E5-19CF3378DCE0}">
  <sheetPr codeName="Sheet6">
    <pageSetUpPr fitToPage="1"/>
  </sheetPr>
  <dimension ref="B1:X44"/>
  <sheetViews>
    <sheetView showGridLines="0" tabSelected="1" zoomScaleNormal="100" workbookViewId="0">
      <selection activeCell="P23" sqref="P23"/>
    </sheetView>
  </sheetViews>
  <sheetFormatPr defaultColWidth="9.140625" defaultRowHeight="15" x14ac:dyDescent="0.25"/>
  <cols>
    <col min="1" max="1" width="2" style="142" customWidth="1"/>
    <col min="2" max="2" width="14.140625" style="142" customWidth="1"/>
    <col min="3" max="3" width="13.85546875" style="142" bestFit="1" customWidth="1"/>
    <col min="4" max="4" width="13.5703125" style="142" bestFit="1" customWidth="1"/>
    <col min="5" max="5" width="10.5703125" style="142" bestFit="1" customWidth="1"/>
    <col min="6" max="6" width="8.42578125" style="142" customWidth="1"/>
    <col min="7" max="7" width="9.85546875" style="142" bestFit="1" customWidth="1"/>
    <col min="8" max="8" width="9.140625" style="142" bestFit="1" customWidth="1"/>
    <col min="9" max="9" width="11.5703125" style="142" customWidth="1"/>
    <col min="10" max="10" width="9.28515625" style="142" customWidth="1"/>
    <col min="11" max="11" width="2.140625" style="142" customWidth="1"/>
    <col min="12" max="12" width="42.28515625" style="142" customWidth="1"/>
    <col min="13" max="13" width="27.28515625" style="148" bestFit="1" customWidth="1"/>
    <col min="14" max="14" width="9.5703125" style="142" customWidth="1"/>
    <col min="15" max="15" width="11.140625" style="142" customWidth="1"/>
    <col min="16" max="16" width="29.85546875" style="142" bestFit="1" customWidth="1"/>
    <col min="17" max="17" width="9.7109375" style="142" bestFit="1" customWidth="1"/>
    <col min="18" max="18" width="8.140625" style="142" bestFit="1" customWidth="1"/>
    <col min="19" max="19" width="8.42578125" style="142" customWidth="1"/>
    <col min="20" max="20" width="11.85546875" style="142" customWidth="1"/>
    <col min="21" max="21" width="17.5703125" style="142" bestFit="1" customWidth="1"/>
    <col min="22" max="22" width="9.140625" style="142"/>
    <col min="23" max="23" width="6.5703125" style="142" customWidth="1"/>
    <col min="24" max="16384" width="9.140625" style="142"/>
  </cols>
  <sheetData>
    <row r="1" spans="2:24" ht="7.5" customHeight="1" x14ac:dyDescent="0.25">
      <c r="L1" s="143"/>
      <c r="M1" s="143"/>
      <c r="N1" s="143"/>
      <c r="O1" s="143"/>
      <c r="T1" s="143"/>
      <c r="U1" s="143"/>
      <c r="V1" s="143"/>
      <c r="W1" s="143"/>
      <c r="X1" s="143"/>
    </row>
    <row r="2" spans="2:24" ht="15" customHeight="1" x14ac:dyDescent="0.25">
      <c r="B2" s="418" t="s">
        <v>301</v>
      </c>
      <c r="C2" s="418"/>
      <c r="D2" s="144"/>
      <c r="E2" s="144"/>
      <c r="F2" s="144"/>
      <c r="G2" s="144"/>
      <c r="H2" s="144"/>
      <c r="I2" s="144"/>
      <c r="J2" s="144"/>
      <c r="L2" s="424"/>
      <c r="M2" s="424" t="s">
        <v>180</v>
      </c>
      <c r="N2" s="424" t="s">
        <v>183</v>
      </c>
      <c r="O2" s="424" t="s">
        <v>308</v>
      </c>
      <c r="T2" s="143"/>
      <c r="U2" s="143"/>
      <c r="V2" s="143"/>
      <c r="W2" s="143"/>
      <c r="X2" s="143"/>
    </row>
    <row r="3" spans="2:24" x14ac:dyDescent="0.25">
      <c r="H3" s="145"/>
      <c r="I3" s="145"/>
      <c r="J3" s="145"/>
      <c r="K3" s="145"/>
      <c r="L3" s="425" t="s">
        <v>178</v>
      </c>
      <c r="M3" s="426">
        <f>IFERROR(ROUND(D13/C13,4),0)</f>
        <v>0</v>
      </c>
      <c r="N3" s="427">
        <f>IF(ISNUMBER(SEARCH("limited",G4)),70%,75%)</f>
        <v>0.75</v>
      </c>
      <c r="O3" s="428" t="str">
        <f>IF(M3&gt;N3,"Fail","Pass")</f>
        <v>Pass</v>
      </c>
      <c r="T3" s="143"/>
      <c r="U3" s="143"/>
      <c r="V3" s="143"/>
      <c r="W3" s="143"/>
      <c r="X3" s="143"/>
    </row>
    <row r="4" spans="2:24" ht="15" customHeight="1" x14ac:dyDescent="0.25">
      <c r="B4" s="446" t="s">
        <v>307</v>
      </c>
      <c r="C4" s="446"/>
      <c r="D4" s="446"/>
      <c r="E4" s="446"/>
      <c r="F4" s="447"/>
      <c r="G4" s="419"/>
      <c r="H4" s="419"/>
      <c r="I4" s="419"/>
      <c r="J4" s="419"/>
      <c r="K4" s="146"/>
      <c r="L4" s="425" t="s">
        <v>177</v>
      </c>
      <c r="M4" s="429">
        <f>IFERROR(ROUND(SUM(D13:D33)/SUM(C13:C33),4),0)</f>
        <v>0</v>
      </c>
      <c r="N4" s="427">
        <v>0.75</v>
      </c>
      <c r="O4" s="428" t="str">
        <f>IF(M4&gt;N4,"Fail","Pass")</f>
        <v>Pass</v>
      </c>
      <c r="T4" s="143"/>
      <c r="U4" s="143"/>
      <c r="V4" s="143"/>
      <c r="W4" s="143"/>
      <c r="X4" s="143"/>
    </row>
    <row r="5" spans="2:24" ht="15" customHeight="1" x14ac:dyDescent="0.25">
      <c r="B5" s="446" t="s">
        <v>300</v>
      </c>
      <c r="C5" s="446"/>
      <c r="D5" s="446"/>
      <c r="E5" s="446"/>
      <c r="F5" s="447"/>
      <c r="G5" s="419"/>
      <c r="H5" s="419"/>
      <c r="I5" s="419"/>
      <c r="J5" s="419"/>
      <c r="K5" s="143"/>
      <c r="L5" s="425" t="s">
        <v>304</v>
      </c>
      <c r="M5" s="429">
        <f>IF(I13=0,0,ROUND((E13+M33)/I13,4))</f>
        <v>0</v>
      </c>
      <c r="N5" s="427">
        <f>IF(ISNUMBER(SEARCH("higher",G4)),145%,125%)</f>
        <v>1.25</v>
      </c>
      <c r="O5" s="428" t="str">
        <f>IF(M5&lt;N5,"Fail","Pass")</f>
        <v>Fail</v>
      </c>
      <c r="T5" s="143"/>
      <c r="U5" s="143"/>
      <c r="V5" s="143"/>
      <c r="W5" s="143"/>
      <c r="X5" s="143"/>
    </row>
    <row r="6" spans="2:24" ht="15" customHeight="1" x14ac:dyDescent="0.25">
      <c r="B6" s="446" t="s">
        <v>175</v>
      </c>
      <c r="C6" s="446"/>
      <c r="D6" s="446"/>
      <c r="E6" s="446"/>
      <c r="F6" s="447"/>
      <c r="G6" s="419"/>
      <c r="H6" s="419"/>
      <c r="I6" s="419"/>
      <c r="J6" s="419"/>
      <c r="K6" s="143"/>
      <c r="L6" s="425" t="s">
        <v>333</v>
      </c>
      <c r="M6" s="429">
        <f>IF(J13="",0,ROUND(E13/((D13*G13)/12),4))</f>
        <v>0</v>
      </c>
      <c r="N6" s="427">
        <v>1</v>
      </c>
      <c r="O6" s="428" t="str">
        <f>IF(M6&lt;N6,"Fail","Pass")</f>
        <v>Fail</v>
      </c>
      <c r="T6" s="143"/>
      <c r="U6" s="143"/>
      <c r="V6" s="143"/>
      <c r="W6" s="143"/>
      <c r="X6" s="143"/>
    </row>
    <row r="7" spans="2:24" ht="15" customHeight="1" x14ac:dyDescent="0.25">
      <c r="B7" s="446" t="s">
        <v>299</v>
      </c>
      <c r="C7" s="446"/>
      <c r="D7" s="446"/>
      <c r="E7" s="446"/>
      <c r="F7" s="447"/>
      <c r="G7" s="419"/>
      <c r="H7" s="419"/>
      <c r="I7" s="419"/>
      <c r="J7" s="419"/>
      <c r="K7" s="143"/>
      <c r="L7" s="425" t="s">
        <v>305</v>
      </c>
      <c r="M7" s="429">
        <f>IF(SUM(D14:D33)=0,0,ROUND(SUM(E14:E33)/SUM(I14:I33),4))</f>
        <v>0</v>
      </c>
      <c r="N7" s="427">
        <f>IF(SUM(D14:D33)=0,0,125%)</f>
        <v>0</v>
      </c>
      <c r="O7" s="428" t="str">
        <f t="shared" ref="O7" si="0">IF(M7&lt;N7,"Fail","Pass")</f>
        <v>Pass</v>
      </c>
      <c r="T7" s="143"/>
      <c r="U7" s="143"/>
      <c r="V7" s="143"/>
      <c r="W7" s="143"/>
      <c r="X7" s="143"/>
    </row>
    <row r="8" spans="2:24" x14ac:dyDescent="0.25">
      <c r="L8" s="425" t="s">
        <v>302</v>
      </c>
      <c r="M8" s="430">
        <f>G5</f>
        <v>0</v>
      </c>
      <c r="N8" s="430">
        <v>20</v>
      </c>
      <c r="O8" s="428" t="str">
        <f>IF(M8&gt;N8,"Fail","Pass")</f>
        <v>Pass</v>
      </c>
      <c r="T8" s="143"/>
      <c r="U8" s="143"/>
      <c r="V8" s="143"/>
      <c r="W8" s="143"/>
      <c r="X8" s="143"/>
    </row>
    <row r="9" spans="2:24" ht="15.75" thickBot="1" x14ac:dyDescent="0.3">
      <c r="L9" s="425" t="s">
        <v>306</v>
      </c>
      <c r="M9" s="431">
        <f>G6</f>
        <v>0</v>
      </c>
      <c r="N9" s="430" t="s">
        <v>38</v>
      </c>
      <c r="O9" s="428" t="str">
        <f>IF(M9="Yes","Fail","Pass")</f>
        <v>Pass</v>
      </c>
      <c r="T9" s="143"/>
      <c r="U9" s="143"/>
      <c r="V9" s="143"/>
      <c r="W9" s="143"/>
      <c r="X9" s="143"/>
    </row>
    <row r="10" spans="2:24" ht="15.75" thickBot="1" x14ac:dyDescent="0.3">
      <c r="B10" s="147"/>
      <c r="C10" s="147"/>
      <c r="D10" s="147"/>
      <c r="E10" s="147"/>
      <c r="F10" s="147"/>
      <c r="G10" s="147"/>
      <c r="H10" s="147"/>
      <c r="I10" s="147"/>
      <c r="J10" s="147"/>
      <c r="L10" s="432"/>
      <c r="M10" s="433"/>
      <c r="N10" s="434" t="s">
        <v>182</v>
      </c>
      <c r="O10" s="435" t="str">
        <f>IF(ISNUMBER(MATCH("Fail",$O$3:$O$9,0)),"FAIL","PASS")</f>
        <v>FAIL</v>
      </c>
      <c r="P10" s="149"/>
      <c r="Q10" s="108"/>
      <c r="R10" s="150"/>
      <c r="S10" s="151"/>
      <c r="T10" s="143"/>
      <c r="U10" s="143"/>
      <c r="V10" s="143"/>
      <c r="W10" s="143"/>
      <c r="X10" s="143"/>
    </row>
    <row r="11" spans="2:24" ht="18" customHeight="1" x14ac:dyDescent="0.25">
      <c r="B11" s="443" t="s">
        <v>331</v>
      </c>
      <c r="C11" s="444"/>
      <c r="D11" s="444"/>
      <c r="E11" s="444"/>
      <c r="F11" s="444"/>
      <c r="G11" s="444"/>
      <c r="H11" s="444"/>
      <c r="I11" s="444"/>
      <c r="J11" s="445"/>
      <c r="P11" s="149"/>
      <c r="Q11" s="108"/>
      <c r="R11" s="150"/>
      <c r="S11" s="151"/>
      <c r="T11" s="143"/>
      <c r="U11" s="143"/>
      <c r="V11" s="143"/>
      <c r="W11" s="143"/>
      <c r="X11" s="143"/>
    </row>
    <row r="12" spans="2:24" ht="24" customHeight="1" x14ac:dyDescent="0.25">
      <c r="B12" s="440" t="s">
        <v>142</v>
      </c>
      <c r="C12" s="440" t="s">
        <v>181</v>
      </c>
      <c r="D12" s="441" t="s">
        <v>332</v>
      </c>
      <c r="E12" s="442" t="s">
        <v>324</v>
      </c>
      <c r="F12" s="440" t="s">
        <v>174</v>
      </c>
      <c r="G12" s="440" t="s">
        <v>176</v>
      </c>
      <c r="H12" s="440" t="s">
        <v>64</v>
      </c>
      <c r="I12" s="441" t="s">
        <v>298</v>
      </c>
      <c r="J12" s="441" t="s">
        <v>206</v>
      </c>
      <c r="K12" s="152"/>
      <c r="L12" s="448" t="s">
        <v>203</v>
      </c>
      <c r="M12" s="449"/>
      <c r="O12" s="455" t="s">
        <v>335</v>
      </c>
      <c r="P12" s="455"/>
      <c r="Q12" s="143"/>
      <c r="R12" s="143"/>
      <c r="S12" s="143"/>
      <c r="T12" s="143"/>
      <c r="U12" s="143"/>
      <c r="V12" s="143"/>
      <c r="W12" s="143"/>
      <c r="X12" s="143"/>
    </row>
    <row r="13" spans="2:24" ht="15" customHeight="1" x14ac:dyDescent="0.25">
      <c r="B13" s="440" t="s">
        <v>179</v>
      </c>
      <c r="C13" s="35"/>
      <c r="D13" s="35"/>
      <c r="E13" s="141"/>
      <c r="F13" s="436" t="str">
        <f t="shared" ref="F13:F33" si="1">IFERROR(D13/C13,"")</f>
        <v/>
      </c>
      <c r="G13" s="107"/>
      <c r="H13" s="437">
        <f>IF(AND($G$7="Yes",B13="Subject property"),G13,IF(G13=0,IF($G$13+2%&gt;5.5%,$G$13+2%,5.5%),IF(G13+2%&gt;5.5%,G13+2%,5.5%)))</f>
        <v>5.5E-2</v>
      </c>
      <c r="I13" s="438">
        <f>(D13*H13)/12</f>
        <v>0</v>
      </c>
      <c r="J13" s="439" t="str">
        <f>IFERROR(E13/I13,"")</f>
        <v/>
      </c>
      <c r="K13" s="153"/>
      <c r="O13" s="455"/>
      <c r="P13" s="455"/>
      <c r="Q13" s="143"/>
      <c r="R13" s="143"/>
      <c r="S13" s="143"/>
      <c r="T13" s="154"/>
      <c r="U13" s="154"/>
      <c r="V13" s="154"/>
      <c r="W13" s="143"/>
      <c r="X13" s="143"/>
    </row>
    <row r="14" spans="2:24" x14ac:dyDescent="0.25">
      <c r="B14" s="440">
        <v>1</v>
      </c>
      <c r="C14" s="35"/>
      <c r="D14" s="35"/>
      <c r="E14" s="141"/>
      <c r="F14" s="436" t="str">
        <f t="shared" si="1"/>
        <v/>
      </c>
      <c r="G14" s="107"/>
      <c r="H14" s="437">
        <f t="shared" ref="H14:H33" si="2">IF(AND($G$7="Yes",B14="Subject property"),G14,IF(G14=0,IF($G$13+2%&gt;5.5%,$G$13+2%,5.5%),IF(G14+2%&gt;5.5%,G14+2%,5.5%)))</f>
        <v>5.5E-2</v>
      </c>
      <c r="I14" s="438">
        <f t="shared" ref="I14:I33" si="3">(D14*H14)/12</f>
        <v>0</v>
      </c>
      <c r="J14" s="439" t="str">
        <f t="shared" ref="J14:J33" si="4">IFERROR(E14/I14,"")</f>
        <v/>
      </c>
      <c r="K14" s="153"/>
      <c r="L14" s="450" t="s">
        <v>311</v>
      </c>
      <c r="M14" s="136"/>
      <c r="O14" s="455"/>
      <c r="P14" s="455"/>
      <c r="Q14" s="143"/>
      <c r="R14" s="143"/>
      <c r="S14" s="143"/>
      <c r="T14" s="143"/>
      <c r="U14" s="143"/>
      <c r="V14" s="143"/>
      <c r="W14" s="143"/>
      <c r="X14" s="143"/>
    </row>
    <row r="15" spans="2:24" x14ac:dyDescent="0.25">
      <c r="B15" s="440">
        <v>2</v>
      </c>
      <c r="C15" s="35"/>
      <c r="D15" s="35"/>
      <c r="E15" s="141"/>
      <c r="F15" s="436" t="str">
        <f t="shared" si="1"/>
        <v/>
      </c>
      <c r="G15" s="107"/>
      <c r="H15" s="437">
        <f t="shared" si="2"/>
        <v>5.5E-2</v>
      </c>
      <c r="I15" s="438">
        <f t="shared" si="3"/>
        <v>0</v>
      </c>
      <c r="J15" s="439" t="str">
        <f t="shared" si="4"/>
        <v/>
      </c>
      <c r="K15" s="153"/>
      <c r="L15" s="155"/>
      <c r="M15" s="156"/>
      <c r="O15" s="455"/>
      <c r="P15" s="455"/>
      <c r="Q15" s="143"/>
      <c r="T15" s="143"/>
      <c r="U15" s="143"/>
      <c r="V15" s="143"/>
      <c r="W15" s="143"/>
      <c r="X15" s="143"/>
    </row>
    <row r="16" spans="2:24" x14ac:dyDescent="0.25">
      <c r="B16" s="440">
        <v>3</v>
      </c>
      <c r="C16" s="35"/>
      <c r="D16" s="35"/>
      <c r="E16" s="141"/>
      <c r="F16" s="436" t="str">
        <f t="shared" si="1"/>
        <v/>
      </c>
      <c r="G16" s="107"/>
      <c r="H16" s="437">
        <f t="shared" si="2"/>
        <v>5.5E-2</v>
      </c>
      <c r="I16" s="438">
        <f t="shared" si="3"/>
        <v>0</v>
      </c>
      <c r="J16" s="439" t="str">
        <f t="shared" si="4"/>
        <v/>
      </c>
      <c r="K16" s="153"/>
      <c r="L16" s="451" t="s">
        <v>312</v>
      </c>
      <c r="M16" s="136"/>
      <c r="O16" s="143"/>
      <c r="T16" s="143"/>
      <c r="U16" s="143"/>
      <c r="V16" s="143"/>
      <c r="W16" s="143"/>
      <c r="X16" s="143"/>
    </row>
    <row r="17" spans="2:24" x14ac:dyDescent="0.25">
      <c r="B17" s="440">
        <v>4</v>
      </c>
      <c r="C17" s="35"/>
      <c r="D17" s="35"/>
      <c r="E17" s="141"/>
      <c r="F17" s="436" t="str">
        <f t="shared" si="1"/>
        <v/>
      </c>
      <c r="G17" s="107"/>
      <c r="H17" s="437">
        <f t="shared" si="2"/>
        <v>5.5E-2</v>
      </c>
      <c r="I17" s="438">
        <f t="shared" si="3"/>
        <v>0</v>
      </c>
      <c r="J17" s="439" t="str">
        <f t="shared" si="4"/>
        <v/>
      </c>
      <c r="K17" s="153"/>
      <c r="L17" s="157"/>
      <c r="M17" s="158"/>
      <c r="O17" s="143"/>
      <c r="T17" s="143"/>
      <c r="U17" s="143"/>
      <c r="V17" s="143"/>
      <c r="W17" s="143"/>
      <c r="X17" s="143"/>
    </row>
    <row r="18" spans="2:24" x14ac:dyDescent="0.25">
      <c r="B18" s="440">
        <v>5</v>
      </c>
      <c r="C18" s="35"/>
      <c r="D18" s="35"/>
      <c r="E18" s="141"/>
      <c r="F18" s="436" t="str">
        <f t="shared" si="1"/>
        <v/>
      </c>
      <c r="G18" s="107"/>
      <c r="H18" s="437">
        <f t="shared" si="2"/>
        <v>5.5E-2</v>
      </c>
      <c r="I18" s="438">
        <f t="shared" si="3"/>
        <v>0</v>
      </c>
      <c r="J18" s="439" t="str">
        <f t="shared" si="4"/>
        <v/>
      </c>
      <c r="K18" s="153"/>
      <c r="L18" s="451" t="s">
        <v>56</v>
      </c>
      <c r="M18" s="136"/>
      <c r="O18" s="143"/>
      <c r="P18" s="143"/>
      <c r="Q18" s="143"/>
      <c r="R18" s="143"/>
      <c r="S18" s="143"/>
      <c r="T18" s="143"/>
      <c r="U18" s="143"/>
      <c r="V18" s="143"/>
      <c r="W18" s="143"/>
      <c r="X18" s="143"/>
    </row>
    <row r="19" spans="2:24" x14ac:dyDescent="0.25">
      <c r="B19" s="440">
        <v>6</v>
      </c>
      <c r="C19" s="35"/>
      <c r="D19" s="35"/>
      <c r="E19" s="141"/>
      <c r="F19" s="436" t="str">
        <f t="shared" si="1"/>
        <v/>
      </c>
      <c r="G19" s="107"/>
      <c r="H19" s="437">
        <f t="shared" si="2"/>
        <v>5.5E-2</v>
      </c>
      <c r="I19" s="438">
        <f t="shared" si="3"/>
        <v>0</v>
      </c>
      <c r="J19" s="439" t="str">
        <f t="shared" si="4"/>
        <v/>
      </c>
      <c r="K19" s="153"/>
      <c r="L19" s="451" t="s">
        <v>309</v>
      </c>
      <c r="M19" s="136"/>
      <c r="O19" s="143"/>
      <c r="P19" s="143"/>
      <c r="Q19" s="143"/>
      <c r="R19" s="143"/>
      <c r="S19" s="143"/>
      <c r="T19" s="143"/>
      <c r="U19" s="143"/>
      <c r="V19" s="143"/>
      <c r="W19" s="143"/>
      <c r="X19" s="143"/>
    </row>
    <row r="20" spans="2:24" x14ac:dyDescent="0.25">
      <c r="B20" s="440">
        <v>7</v>
      </c>
      <c r="C20" s="35"/>
      <c r="D20" s="35"/>
      <c r="E20" s="141"/>
      <c r="F20" s="436" t="str">
        <f t="shared" si="1"/>
        <v/>
      </c>
      <c r="G20" s="107"/>
      <c r="H20" s="437">
        <f t="shared" si="2"/>
        <v>5.5E-2</v>
      </c>
      <c r="I20" s="438">
        <f t="shared" si="3"/>
        <v>0</v>
      </c>
      <c r="J20" s="439" t="str">
        <f t="shared" si="4"/>
        <v/>
      </c>
      <c r="K20" s="153"/>
      <c r="L20" s="451" t="s">
        <v>55</v>
      </c>
      <c r="M20" s="136"/>
    </row>
    <row r="21" spans="2:24" x14ac:dyDescent="0.25">
      <c r="B21" s="440">
        <v>8</v>
      </c>
      <c r="C21" s="35"/>
      <c r="D21" s="35"/>
      <c r="E21" s="141"/>
      <c r="F21" s="436" t="str">
        <f t="shared" si="1"/>
        <v/>
      </c>
      <c r="G21" s="107"/>
      <c r="H21" s="437">
        <f t="shared" si="2"/>
        <v>5.5E-2</v>
      </c>
      <c r="I21" s="438">
        <f t="shared" si="3"/>
        <v>0</v>
      </c>
      <c r="J21" s="439" t="str">
        <f t="shared" si="4"/>
        <v/>
      </c>
      <c r="K21" s="153"/>
      <c r="L21" s="452"/>
      <c r="M21" s="156"/>
    </row>
    <row r="22" spans="2:24" x14ac:dyDescent="0.25">
      <c r="B22" s="440">
        <v>9</v>
      </c>
      <c r="C22" s="35"/>
      <c r="D22" s="35"/>
      <c r="E22" s="141"/>
      <c r="F22" s="436" t="str">
        <f t="shared" si="1"/>
        <v/>
      </c>
      <c r="G22" s="107"/>
      <c r="H22" s="437">
        <f t="shared" si="2"/>
        <v>5.5E-2</v>
      </c>
      <c r="I22" s="438">
        <f t="shared" si="3"/>
        <v>0</v>
      </c>
      <c r="J22" s="439" t="str">
        <f t="shared" si="4"/>
        <v/>
      </c>
      <c r="K22" s="153"/>
      <c r="L22" s="451" t="s">
        <v>303</v>
      </c>
      <c r="M22" s="137"/>
    </row>
    <row r="23" spans="2:24" x14ac:dyDescent="0.25">
      <c r="B23" s="440">
        <v>10</v>
      </c>
      <c r="C23" s="35"/>
      <c r="D23" s="35"/>
      <c r="E23" s="141"/>
      <c r="F23" s="436" t="str">
        <f t="shared" si="1"/>
        <v/>
      </c>
      <c r="G23" s="107"/>
      <c r="H23" s="437">
        <f t="shared" si="2"/>
        <v>5.5E-2</v>
      </c>
      <c r="I23" s="438">
        <f t="shared" si="3"/>
        <v>0</v>
      </c>
      <c r="J23" s="439" t="str">
        <f t="shared" si="4"/>
        <v/>
      </c>
      <c r="K23" s="153"/>
      <c r="L23" s="451" t="s">
        <v>201</v>
      </c>
      <c r="M23" s="137"/>
    </row>
    <row r="24" spans="2:24" ht="15" customHeight="1" x14ac:dyDescent="0.25">
      <c r="B24" s="440">
        <v>11</v>
      </c>
      <c r="C24" s="35"/>
      <c r="D24" s="35"/>
      <c r="E24" s="141"/>
      <c r="F24" s="436" t="str">
        <f t="shared" si="1"/>
        <v/>
      </c>
      <c r="G24" s="107"/>
      <c r="H24" s="437">
        <f t="shared" si="2"/>
        <v>5.5E-2</v>
      </c>
      <c r="I24" s="438">
        <f t="shared" si="3"/>
        <v>0</v>
      </c>
      <c r="J24" s="439" t="str">
        <f t="shared" si="4"/>
        <v/>
      </c>
      <c r="K24" s="153"/>
      <c r="L24" s="155"/>
      <c r="M24" s="156"/>
      <c r="O24" s="159"/>
      <c r="P24" s="160"/>
      <c r="Q24" s="161"/>
      <c r="R24" s="162"/>
    </row>
    <row r="25" spans="2:24" ht="15" customHeight="1" x14ac:dyDescent="0.25">
      <c r="B25" s="440">
        <v>12</v>
      </c>
      <c r="C25" s="35"/>
      <c r="D25" s="35"/>
      <c r="E25" s="141"/>
      <c r="F25" s="436" t="str">
        <f t="shared" si="1"/>
        <v/>
      </c>
      <c r="G25" s="107"/>
      <c r="H25" s="437">
        <f t="shared" si="2"/>
        <v>5.5E-2</v>
      </c>
      <c r="I25" s="438">
        <f t="shared" si="3"/>
        <v>0</v>
      </c>
      <c r="J25" s="439" t="str">
        <f t="shared" si="4"/>
        <v/>
      </c>
      <c r="K25" s="153"/>
      <c r="L25" s="453" t="s">
        <v>310</v>
      </c>
      <c r="M25" s="454">
        <f>IF(ISBLANK(M23),0,(HLOOKUP(M22,ONS!$C$3:$N$4,2,FALSE)*VLOOKUP(M23,Lists!B49:D58,2,FALSE))+VLOOKUP(M22,'Council Tax'!B17:K27,10,FALSE))</f>
        <v>0</v>
      </c>
      <c r="O25" s="159"/>
      <c r="P25" s="160"/>
      <c r="Q25" s="161"/>
      <c r="R25" s="162"/>
    </row>
    <row r="26" spans="2:24" x14ac:dyDescent="0.25">
      <c r="B26" s="440">
        <v>13</v>
      </c>
      <c r="C26" s="35"/>
      <c r="D26" s="35"/>
      <c r="E26" s="141"/>
      <c r="F26" s="436" t="str">
        <f t="shared" si="1"/>
        <v/>
      </c>
      <c r="G26" s="107"/>
      <c r="H26" s="437">
        <f t="shared" si="2"/>
        <v>5.5E-2</v>
      </c>
      <c r="I26" s="438">
        <f t="shared" si="3"/>
        <v>0</v>
      </c>
      <c r="J26" s="439" t="str">
        <f t="shared" si="4"/>
        <v/>
      </c>
      <c r="K26" s="153"/>
      <c r="L26" s="452"/>
      <c r="M26" s="156"/>
      <c r="O26" s="159"/>
      <c r="P26" s="160"/>
      <c r="Q26" s="161"/>
      <c r="R26" s="162"/>
    </row>
    <row r="27" spans="2:24" x14ac:dyDescent="0.25">
      <c r="B27" s="440">
        <v>14</v>
      </c>
      <c r="C27" s="35"/>
      <c r="D27" s="35"/>
      <c r="E27" s="141"/>
      <c r="F27" s="436" t="str">
        <f t="shared" si="1"/>
        <v/>
      </c>
      <c r="G27" s="107"/>
      <c r="H27" s="437">
        <f t="shared" si="2"/>
        <v>5.5E-2</v>
      </c>
      <c r="I27" s="438">
        <f t="shared" si="3"/>
        <v>0</v>
      </c>
      <c r="J27" s="439" t="str">
        <f t="shared" si="4"/>
        <v/>
      </c>
      <c r="K27" s="153"/>
      <c r="L27" s="451" t="s">
        <v>4</v>
      </c>
      <c r="M27" s="136"/>
      <c r="O27" s="159"/>
      <c r="P27" s="160"/>
      <c r="Q27" s="161"/>
      <c r="R27" s="162"/>
    </row>
    <row r="28" spans="2:24" x14ac:dyDescent="0.25">
      <c r="B28" s="440">
        <v>15</v>
      </c>
      <c r="C28" s="35"/>
      <c r="D28" s="35"/>
      <c r="E28" s="141"/>
      <c r="F28" s="436" t="str">
        <f t="shared" si="1"/>
        <v/>
      </c>
      <c r="G28" s="107"/>
      <c r="H28" s="437">
        <f t="shared" si="2"/>
        <v>5.5E-2</v>
      </c>
      <c r="I28" s="438">
        <f t="shared" si="3"/>
        <v>0</v>
      </c>
      <c r="J28" s="439" t="str">
        <f t="shared" si="4"/>
        <v/>
      </c>
      <c r="K28" s="153"/>
      <c r="L28" s="451" t="s">
        <v>53</v>
      </c>
      <c r="M28" s="136"/>
      <c r="O28" s="159"/>
      <c r="P28" s="160"/>
      <c r="Q28" s="161"/>
      <c r="R28" s="162"/>
    </row>
    <row r="29" spans="2:24" x14ac:dyDescent="0.25">
      <c r="B29" s="440">
        <v>16</v>
      </c>
      <c r="C29" s="35"/>
      <c r="D29" s="35"/>
      <c r="E29" s="141"/>
      <c r="F29" s="436" t="str">
        <f t="shared" si="1"/>
        <v/>
      </c>
      <c r="G29" s="107"/>
      <c r="H29" s="437">
        <f t="shared" si="2"/>
        <v>5.5E-2</v>
      </c>
      <c r="I29" s="438">
        <f t="shared" si="3"/>
        <v>0</v>
      </c>
      <c r="J29" s="439" t="str">
        <f t="shared" si="4"/>
        <v/>
      </c>
      <c r="K29" s="153"/>
      <c r="L29" s="157"/>
      <c r="M29" s="158"/>
      <c r="O29" s="163"/>
    </row>
    <row r="30" spans="2:24" x14ac:dyDescent="0.25">
      <c r="B30" s="440">
        <v>17</v>
      </c>
      <c r="C30" s="35"/>
      <c r="D30" s="35"/>
      <c r="E30" s="141"/>
      <c r="F30" s="436" t="str">
        <f t="shared" si="1"/>
        <v/>
      </c>
      <c r="G30" s="107"/>
      <c r="H30" s="437">
        <f t="shared" si="2"/>
        <v>5.5E-2</v>
      </c>
      <c r="I30" s="438">
        <f t="shared" si="3"/>
        <v>0</v>
      </c>
      <c r="J30" s="439" t="str">
        <f t="shared" si="4"/>
        <v/>
      </c>
      <c r="K30" s="153"/>
      <c r="L30" s="453" t="s">
        <v>202</v>
      </c>
      <c r="M30" s="454">
        <f>SUM(M27*1%/12)+M28</f>
        <v>0</v>
      </c>
      <c r="O30" s="163"/>
    </row>
    <row r="31" spans="2:24" x14ac:dyDescent="0.25">
      <c r="B31" s="440">
        <v>18</v>
      </c>
      <c r="C31" s="35"/>
      <c r="D31" s="35"/>
      <c r="E31" s="141"/>
      <c r="F31" s="436" t="str">
        <f t="shared" si="1"/>
        <v/>
      </c>
      <c r="G31" s="107"/>
      <c r="H31" s="437">
        <f t="shared" si="2"/>
        <v>5.5E-2</v>
      </c>
      <c r="I31" s="438">
        <f t="shared" si="3"/>
        <v>0</v>
      </c>
      <c r="J31" s="439" t="str">
        <f t="shared" si="4"/>
        <v/>
      </c>
      <c r="K31" s="153"/>
      <c r="L31" s="155"/>
      <c r="M31" s="156"/>
      <c r="O31" s="163"/>
    </row>
    <row r="32" spans="2:24" x14ac:dyDescent="0.25">
      <c r="B32" s="440">
        <v>19</v>
      </c>
      <c r="C32" s="35"/>
      <c r="D32" s="35"/>
      <c r="E32" s="141"/>
      <c r="F32" s="436" t="str">
        <f t="shared" si="1"/>
        <v/>
      </c>
      <c r="G32" s="107"/>
      <c r="H32" s="437">
        <f t="shared" si="2"/>
        <v>5.5E-2</v>
      </c>
      <c r="I32" s="438">
        <f t="shared" si="3"/>
        <v>0</v>
      </c>
      <c r="J32" s="439" t="str">
        <f t="shared" si="4"/>
        <v/>
      </c>
      <c r="K32" s="153"/>
      <c r="L32" s="157"/>
      <c r="M32" s="158"/>
      <c r="O32" s="163"/>
    </row>
    <row r="33" spans="2:17" x14ac:dyDescent="0.25">
      <c r="B33" s="440">
        <v>20</v>
      </c>
      <c r="C33" s="35"/>
      <c r="D33" s="35"/>
      <c r="E33" s="141"/>
      <c r="F33" s="436" t="str">
        <f t="shared" si="1"/>
        <v/>
      </c>
      <c r="G33" s="107"/>
      <c r="H33" s="437">
        <f t="shared" si="2"/>
        <v>5.5E-2</v>
      </c>
      <c r="I33" s="438">
        <f t="shared" si="3"/>
        <v>0</v>
      </c>
      <c r="J33" s="439" t="str">
        <f t="shared" si="4"/>
        <v/>
      </c>
      <c r="K33" s="153"/>
      <c r="L33" s="453" t="s">
        <v>313</v>
      </c>
      <c r="M33" s="454">
        <f>M14+M16-M18-(M19*3%)-M20-M25-M30</f>
        <v>0</v>
      </c>
    </row>
    <row r="35" spans="2:17" x14ac:dyDescent="0.25">
      <c r="B35" s="164"/>
    </row>
    <row r="36" spans="2:17" x14ac:dyDescent="0.25">
      <c r="B36" s="165"/>
    </row>
    <row r="37" spans="2:17" x14ac:dyDescent="0.25">
      <c r="B37" s="165"/>
      <c r="C37" s="166"/>
    </row>
    <row r="38" spans="2:17" x14ac:dyDescent="0.25">
      <c r="B38" s="167"/>
      <c r="C38" s="167"/>
      <c r="D38" s="167"/>
      <c r="E38" s="167"/>
      <c r="F38" s="167"/>
      <c r="G38" s="167"/>
      <c r="H38" s="167"/>
      <c r="I38" s="167"/>
      <c r="J38" s="167"/>
      <c r="K38" s="167"/>
      <c r="L38" s="167"/>
      <c r="M38" s="168"/>
      <c r="N38" s="167"/>
      <c r="O38" s="169"/>
      <c r="P38" s="169"/>
      <c r="Q38" s="169"/>
    </row>
    <row r="39" spans="2:17" x14ac:dyDescent="0.25">
      <c r="B39" s="167"/>
      <c r="C39" s="167"/>
      <c r="D39" s="167"/>
      <c r="E39" s="167"/>
      <c r="F39" s="167"/>
      <c r="G39" s="167"/>
      <c r="H39" s="167"/>
      <c r="I39" s="167"/>
      <c r="J39" s="167"/>
      <c r="K39" s="167"/>
      <c r="L39" s="167"/>
      <c r="M39" s="168"/>
      <c r="N39" s="167"/>
      <c r="O39" s="169"/>
      <c r="P39" s="169"/>
      <c r="Q39" s="169"/>
    </row>
    <row r="40" spans="2:17" x14ac:dyDescent="0.25">
      <c r="B40" s="167"/>
      <c r="C40" s="167"/>
      <c r="D40" s="167"/>
      <c r="E40" s="167"/>
      <c r="F40" s="167"/>
      <c r="G40" s="167"/>
      <c r="H40" s="167"/>
      <c r="I40" s="167"/>
      <c r="J40" s="167"/>
      <c r="K40" s="167"/>
      <c r="L40" s="167"/>
      <c r="M40" s="168"/>
      <c r="N40" s="167"/>
      <c r="O40" s="169"/>
      <c r="P40" s="169"/>
      <c r="Q40" s="169"/>
    </row>
    <row r="41" spans="2:17" x14ac:dyDescent="0.25">
      <c r="B41" s="167"/>
      <c r="C41" s="167"/>
      <c r="D41" s="167"/>
      <c r="E41" s="167"/>
      <c r="F41" s="167"/>
      <c r="G41" s="167"/>
      <c r="H41" s="167"/>
      <c r="I41" s="167"/>
      <c r="J41" s="167"/>
      <c r="K41" s="167"/>
      <c r="L41" s="167"/>
      <c r="M41" s="168"/>
      <c r="N41" s="167"/>
      <c r="O41" s="169"/>
      <c r="P41" s="169"/>
      <c r="Q41" s="169"/>
    </row>
    <row r="42" spans="2:17" x14ac:dyDescent="0.25">
      <c r="B42" s="167"/>
      <c r="C42" s="167"/>
      <c r="D42" s="167"/>
      <c r="E42" s="167"/>
      <c r="F42" s="167"/>
      <c r="G42" s="167"/>
      <c r="H42" s="167"/>
      <c r="I42" s="167"/>
      <c r="J42" s="167"/>
      <c r="K42" s="167"/>
      <c r="L42" s="167"/>
      <c r="M42" s="168"/>
      <c r="N42" s="167"/>
      <c r="O42" s="169"/>
      <c r="P42" s="169"/>
      <c r="Q42" s="169"/>
    </row>
    <row r="43" spans="2:17" x14ac:dyDescent="0.25">
      <c r="B43" s="167"/>
      <c r="C43" s="167"/>
      <c r="D43" s="167"/>
      <c r="E43" s="167"/>
      <c r="F43" s="167"/>
      <c r="G43" s="167"/>
      <c r="H43" s="167"/>
      <c r="I43" s="167"/>
      <c r="J43" s="167"/>
      <c r="K43" s="167"/>
      <c r="L43" s="167"/>
      <c r="M43" s="168"/>
      <c r="N43" s="167"/>
      <c r="O43" s="169"/>
      <c r="P43" s="169"/>
      <c r="Q43" s="169"/>
    </row>
    <row r="44" spans="2:17" x14ac:dyDescent="0.25">
      <c r="B44" s="169"/>
      <c r="C44" s="169"/>
      <c r="D44" s="169"/>
      <c r="E44" s="169"/>
      <c r="F44" s="169"/>
      <c r="G44" s="169"/>
      <c r="H44" s="169"/>
      <c r="I44" s="169"/>
      <c r="J44" s="169"/>
      <c r="K44" s="169"/>
      <c r="L44" s="169"/>
      <c r="M44" s="170"/>
      <c r="N44" s="169"/>
      <c r="O44" s="169"/>
      <c r="P44" s="169"/>
      <c r="Q44" s="169"/>
    </row>
  </sheetData>
  <sheetProtection algorithmName="SHA-512" hashValue="PTh4//g9YePPffq8xvfJA3jZ5gyKgHreM0NN77DhE+cH/QhfwU3tvYcVStNqYu9kquanm8l8L7nt9qv1FKK2JA==" saltValue="QW9Pbp9L1gj+DZKDCULCNw==" spinCount="100000" sheet="1" objects="1" scenarios="1"/>
  <mergeCells count="12">
    <mergeCell ref="O12:P15"/>
    <mergeCell ref="B2:C2"/>
    <mergeCell ref="B5:F5"/>
    <mergeCell ref="B4:F4"/>
    <mergeCell ref="G4:J4"/>
    <mergeCell ref="L12:M12"/>
    <mergeCell ref="B11:J11"/>
    <mergeCell ref="G7:J7"/>
    <mergeCell ref="G6:J6"/>
    <mergeCell ref="G5:J5"/>
    <mergeCell ref="B6:F6"/>
    <mergeCell ref="B7:F7"/>
  </mergeCells>
  <conditionalFormatting sqref="O3:O10">
    <cfRule type="containsText" dxfId="1" priority="1" operator="containsText" text="Pass">
      <formula>NOT(ISERROR(SEARCH("Pass",O3)))</formula>
    </cfRule>
    <cfRule type="containsText" dxfId="0" priority="2" operator="containsText" text="Fail">
      <formula>NOT(ISERROR(SEARCH("Fail",O3)))</formula>
    </cfRule>
  </conditionalFormatting>
  <dataValidations count="3">
    <dataValidation type="list" allowBlank="1" showInputMessage="1" showErrorMessage="1" sqref="G6:G7" xr:uid="{00000000-0002-0000-0000-000000000000}">
      <formula1>"Yes, No"</formula1>
    </dataValidation>
    <dataValidation type="list" allowBlank="1" showInputMessage="1" showErrorMessage="1" sqref="M23" xr:uid="{DCB53A6D-52B6-438B-AD55-B9FAADF04108}">
      <formula1>Household</formula1>
    </dataValidation>
    <dataValidation type="list" allowBlank="1" showInputMessage="1" showErrorMessage="1" sqref="G4" xr:uid="{9CAE1B08-1557-4B77-8649-9343BBE79759}">
      <formula1>"Limited company, Individual (basic rate tax payer), Individual (higher/additional rate tax payer)"</formula1>
    </dataValidation>
  </dataValidations>
  <pageMargins left="0" right="0" top="0" bottom="0" header="0" footer="0"/>
  <pageSetup paperSize="9" scale="46" orientation="landscape" r:id="rId1"/>
  <headerFooter>
    <oddFooter>&amp;C_x000D_&amp;1#&amp;"Calibri"&amp;10&amp;K000000 HIGHLY CONFIDENTIAL</oddFooter>
  </headerFooter>
  <ignoredErrors>
    <ignoredError sqref="M7:N7" formulaRange="1"/>
    <ignoredError sqref="O8"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UWRESET">
                <anchor moveWithCells="1" sizeWithCells="1">
                  <from>
                    <xdr:col>6</xdr:col>
                    <xdr:colOff>9525</xdr:colOff>
                    <xdr:row>0</xdr:row>
                    <xdr:rowOff>66675</xdr:rowOff>
                  </from>
                  <to>
                    <xdr:col>7</xdr:col>
                    <xdr:colOff>285750</xdr:colOff>
                    <xdr:row>2</xdr:row>
                    <xdr:rowOff>104775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2EF8E5BF-B39D-488A-B353-3F6EC0984540}">
          <x14:formula1>
            <xm:f>ONS!$D$3:$N$3</xm:f>
          </x14:formula1>
          <xm:sqref>M22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9CD87-D71E-4E32-A78E-7C33FA4635E0}">
  <sheetPr codeName="Sheet9"/>
  <dimension ref="B2:T39"/>
  <sheetViews>
    <sheetView showGridLines="0" zoomScale="80" zoomScaleNormal="80" workbookViewId="0">
      <selection activeCell="O25" sqref="O25"/>
    </sheetView>
  </sheetViews>
  <sheetFormatPr defaultRowHeight="15" x14ac:dyDescent="0.25"/>
  <cols>
    <col min="1" max="1" width="4.28515625" customWidth="1"/>
    <col min="2" max="2" width="21.7109375" customWidth="1"/>
    <col min="3" max="3" width="11.5703125" bestFit="1" customWidth="1"/>
    <col min="4" max="4" width="7.7109375" bestFit="1" customWidth="1"/>
    <col min="5" max="5" width="12" bestFit="1" customWidth="1"/>
    <col min="6" max="6" width="6.5703125" customWidth="1"/>
    <col min="7" max="7" width="21.7109375" bestFit="1" customWidth="1"/>
    <col min="8" max="8" width="11.5703125" bestFit="1" customWidth="1"/>
    <col min="9" max="9" width="7.7109375" bestFit="1" customWidth="1"/>
    <col min="10" max="10" width="12" bestFit="1" customWidth="1"/>
    <col min="11" max="11" width="6.5703125" customWidth="1"/>
    <col min="12" max="12" width="21.7109375" bestFit="1" customWidth="1"/>
    <col min="13" max="13" width="11.5703125" bestFit="1" customWidth="1"/>
    <col min="14" max="14" width="7.7109375" bestFit="1" customWidth="1"/>
    <col min="15" max="15" width="12.140625" bestFit="1" customWidth="1"/>
    <col min="16" max="16" width="6.5703125" customWidth="1"/>
    <col min="17" max="17" width="21.7109375" bestFit="1" customWidth="1"/>
    <col min="18" max="18" width="11.5703125" bestFit="1" customWidth="1"/>
    <col min="19" max="19" width="7.7109375" bestFit="1" customWidth="1"/>
    <col min="20" max="20" width="12.140625" bestFit="1" customWidth="1"/>
  </cols>
  <sheetData>
    <row r="2" spans="2:20" s="17" customFormat="1" x14ac:dyDescent="0.25">
      <c r="B2" s="420" t="s">
        <v>223</v>
      </c>
      <c r="C2" s="421"/>
      <c r="D2" s="422"/>
      <c r="F2"/>
      <c r="G2" s="420" t="s">
        <v>224</v>
      </c>
      <c r="H2" s="421"/>
      <c r="I2" s="422"/>
    </row>
    <row r="3" spans="2:20" s="51" customFormat="1" x14ac:dyDescent="0.25">
      <c r="B3" s="61" t="s">
        <v>225</v>
      </c>
      <c r="C3" s="62" t="s">
        <v>226</v>
      </c>
      <c r="D3" s="63" t="s">
        <v>227</v>
      </c>
      <c r="E3" s="64"/>
      <c r="F3"/>
      <c r="G3" s="61" t="s">
        <v>225</v>
      </c>
      <c r="H3" s="62" t="s">
        <v>226</v>
      </c>
      <c r="I3" s="63" t="s">
        <v>227</v>
      </c>
      <c r="L3" s="420" t="s">
        <v>228</v>
      </c>
      <c r="M3" s="421"/>
      <c r="N3" s="422"/>
    </row>
    <row r="4" spans="2:20" x14ac:dyDescent="0.25">
      <c r="B4" s="65" t="s">
        <v>229</v>
      </c>
      <c r="C4" s="66">
        <v>12570</v>
      </c>
      <c r="D4" s="67">
        <v>0</v>
      </c>
      <c r="E4" s="68"/>
      <c r="G4" s="65" t="s">
        <v>229</v>
      </c>
      <c r="H4" s="66">
        <v>12570</v>
      </c>
      <c r="I4" s="67">
        <v>0</v>
      </c>
      <c r="L4" s="61" t="s">
        <v>225</v>
      </c>
      <c r="M4" s="62" t="s">
        <v>226</v>
      </c>
      <c r="N4" s="63" t="s">
        <v>227</v>
      </c>
    </row>
    <row r="5" spans="2:20" x14ac:dyDescent="0.25">
      <c r="B5" s="65" t="s">
        <v>230</v>
      </c>
      <c r="C5" s="69">
        <v>50270</v>
      </c>
      <c r="D5" s="70">
        <v>0.2</v>
      </c>
      <c r="G5" s="65" t="s">
        <v>231</v>
      </c>
      <c r="H5" s="69">
        <v>15397</v>
      </c>
      <c r="I5" s="70">
        <v>0.19</v>
      </c>
      <c r="L5" s="65" t="s">
        <v>232</v>
      </c>
      <c r="M5" s="66">
        <v>12570</v>
      </c>
      <c r="N5" s="71">
        <v>0</v>
      </c>
    </row>
    <row r="6" spans="2:20" x14ac:dyDescent="0.25">
      <c r="B6" s="65" t="s">
        <v>163</v>
      </c>
      <c r="C6" s="69">
        <v>125140</v>
      </c>
      <c r="D6" s="70">
        <v>0.4</v>
      </c>
      <c r="G6" s="65" t="s">
        <v>233</v>
      </c>
      <c r="H6" s="69">
        <v>27491</v>
      </c>
      <c r="I6" s="70">
        <v>0.2</v>
      </c>
      <c r="L6" s="65" t="s">
        <v>234</v>
      </c>
      <c r="M6" s="69">
        <v>50270</v>
      </c>
      <c r="N6" s="72">
        <v>0.08</v>
      </c>
    </row>
    <row r="7" spans="2:20" x14ac:dyDescent="0.25">
      <c r="B7" s="73" t="s">
        <v>235</v>
      </c>
      <c r="C7" s="74"/>
      <c r="D7" s="75">
        <v>0.45</v>
      </c>
      <c r="G7" s="65" t="s">
        <v>236</v>
      </c>
      <c r="H7" s="69">
        <v>43662</v>
      </c>
      <c r="I7" s="70">
        <v>0.21</v>
      </c>
      <c r="L7" s="73" t="s">
        <v>235</v>
      </c>
      <c r="M7" s="74"/>
      <c r="N7" s="76">
        <v>0.02</v>
      </c>
    </row>
    <row r="8" spans="2:20" x14ac:dyDescent="0.25">
      <c r="G8" s="65" t="s">
        <v>237</v>
      </c>
      <c r="H8" s="69">
        <v>75000</v>
      </c>
      <c r="I8" s="70">
        <v>0.42</v>
      </c>
    </row>
    <row r="9" spans="2:20" x14ac:dyDescent="0.25">
      <c r="G9" s="65" t="s">
        <v>238</v>
      </c>
      <c r="H9" s="69">
        <v>125140</v>
      </c>
      <c r="I9" s="70">
        <v>0.45</v>
      </c>
    </row>
    <row r="10" spans="2:20" x14ac:dyDescent="0.25">
      <c r="G10" s="73" t="s">
        <v>239</v>
      </c>
      <c r="H10" s="74"/>
      <c r="I10" s="75">
        <v>0.48</v>
      </c>
    </row>
    <row r="11" spans="2:20" ht="21.75" customHeight="1" x14ac:dyDescent="0.25">
      <c r="H11" s="68"/>
    </row>
    <row r="12" spans="2:20" x14ac:dyDescent="0.25">
      <c r="D12" s="17"/>
      <c r="E12" s="51" t="s">
        <v>240</v>
      </c>
      <c r="J12" s="51" t="s">
        <v>241</v>
      </c>
      <c r="N12" s="17"/>
      <c r="O12" s="51" t="s">
        <v>242</v>
      </c>
      <c r="T12" s="51" t="s">
        <v>243</v>
      </c>
    </row>
    <row r="13" spans="2:20" x14ac:dyDescent="0.25">
      <c r="D13" s="51" t="s">
        <v>244</v>
      </c>
      <c r="E13" s="77">
        <f>'Enquiry BTL'!X35+'Enquiry BTL'!V35</f>
        <v>0</v>
      </c>
      <c r="I13" s="51" t="s">
        <v>244</v>
      </c>
      <c r="J13" s="77">
        <f>'Enquiry BTL'!X38+'Enquiry BTL'!V38</f>
        <v>0</v>
      </c>
      <c r="N13" s="51" t="s">
        <v>244</v>
      </c>
      <c r="O13" s="77">
        <f>'Enquiry BTL'!X41+'Enquiry BTL'!V41</f>
        <v>0</v>
      </c>
      <c r="S13" s="51" t="s">
        <v>244</v>
      </c>
      <c r="T13" s="77">
        <f>'Enquiry BTL'!X44+'Enquiry BTL'!V44</f>
        <v>0</v>
      </c>
    </row>
    <row r="14" spans="2:20" x14ac:dyDescent="0.25">
      <c r="D14" s="51" t="s">
        <v>245</v>
      </c>
      <c r="E14" s="77">
        <f>E13+'Enquiry BTL'!R35</f>
        <v>0</v>
      </c>
      <c r="I14" s="51" t="s">
        <v>245</v>
      </c>
      <c r="J14" s="77">
        <f>J13+'Enquiry BTL'!R38</f>
        <v>0</v>
      </c>
      <c r="N14" s="51" t="s">
        <v>245</v>
      </c>
      <c r="O14" s="77">
        <f>O13+'Enquiry BTL'!R41</f>
        <v>0</v>
      </c>
      <c r="S14" s="51" t="s">
        <v>245</v>
      </c>
      <c r="T14" s="77">
        <f>T13+'Enquiry BTL'!R44</f>
        <v>0</v>
      </c>
    </row>
    <row r="16" spans="2:20" x14ac:dyDescent="0.25">
      <c r="B16" s="17" t="s">
        <v>246</v>
      </c>
      <c r="C16" s="17" t="s">
        <v>226</v>
      </c>
      <c r="D16" s="17" t="s">
        <v>227</v>
      </c>
      <c r="E16" s="17" t="s">
        <v>247</v>
      </c>
      <c r="G16" s="17" t="s">
        <v>246</v>
      </c>
      <c r="H16" s="17" t="s">
        <v>226</v>
      </c>
      <c r="I16" s="17" t="s">
        <v>227</v>
      </c>
      <c r="J16" s="17" t="s">
        <v>247</v>
      </c>
      <c r="L16" s="17" t="s">
        <v>246</v>
      </c>
      <c r="M16" s="17" t="s">
        <v>226</v>
      </c>
      <c r="N16" s="17" t="s">
        <v>227</v>
      </c>
      <c r="O16" s="17" t="s">
        <v>247</v>
      </c>
      <c r="Q16" s="17" t="s">
        <v>246</v>
      </c>
      <c r="R16" s="17" t="s">
        <v>226</v>
      </c>
      <c r="S16" s="17" t="s">
        <v>227</v>
      </c>
      <c r="T16" s="17" t="s">
        <v>247</v>
      </c>
    </row>
    <row r="17" spans="2:20" x14ac:dyDescent="0.25">
      <c r="B17" t="s">
        <v>229</v>
      </c>
      <c r="C17" s="34">
        <f>IF(E13&gt;100000,IF(E13&lt;$C$6,$C$4-(E13-100000)/2,0),$C$4)</f>
        <v>12570</v>
      </c>
      <c r="D17" s="78">
        <f>$D$4</f>
        <v>0</v>
      </c>
      <c r="E17" s="79">
        <f>MIN(E$13,C17)*-D17</f>
        <v>0</v>
      </c>
      <c r="G17" t="s">
        <v>229</v>
      </c>
      <c r="H17" s="34">
        <f>IF(J13&gt;100000,IF(J13&lt;$C$6,$C$4-(J13-100000)/2,0),$C$4)</f>
        <v>12570</v>
      </c>
      <c r="I17" s="78">
        <f>$D$4</f>
        <v>0</v>
      </c>
      <c r="J17" s="79">
        <f>MIN(J$13,H17)*-I17</f>
        <v>0</v>
      </c>
      <c r="L17" t="s">
        <v>229</v>
      </c>
      <c r="M17" s="34">
        <f>IF(O13&gt;100000,IF(O13&lt;$C$6,$C$4-(O13-100000)/2,0),$C$4)</f>
        <v>12570</v>
      </c>
      <c r="N17" s="78">
        <f>$D$4</f>
        <v>0</v>
      </c>
      <c r="O17" s="79">
        <f>MIN(O$13,M17)*-N17</f>
        <v>0</v>
      </c>
      <c r="Q17" t="s">
        <v>229</v>
      </c>
      <c r="R17" s="34">
        <f>IF(T13&gt;100000,IF(T13&lt;$C$6,$C$4-(T13-100000)/2,0),$C$4)</f>
        <v>12570</v>
      </c>
      <c r="S17" s="78">
        <f>$D$4</f>
        <v>0</v>
      </c>
      <c r="T17" s="79">
        <f>MIN(T$13,R17)*-S17</f>
        <v>0</v>
      </c>
    </row>
    <row r="18" spans="2:20" x14ac:dyDescent="0.25">
      <c r="B18" t="s">
        <v>230</v>
      </c>
      <c r="C18" s="34">
        <f>$C$5-$C$4+C$17</f>
        <v>50270</v>
      </c>
      <c r="D18" s="78">
        <f>$D$5</f>
        <v>0.2</v>
      </c>
      <c r="E18" s="79">
        <f>MAX(0,MIN(E$13,C18)-C17)*-D18</f>
        <v>0</v>
      </c>
      <c r="G18" t="s">
        <v>230</v>
      </c>
      <c r="H18" s="34">
        <f>$C$5-$C$4+H$17</f>
        <v>50270</v>
      </c>
      <c r="I18" s="78">
        <f>$D$5</f>
        <v>0.2</v>
      </c>
      <c r="J18" s="79">
        <f>MAX(0,MIN(J$13,H18)-H17)*-I18</f>
        <v>0</v>
      </c>
      <c r="L18" t="s">
        <v>230</v>
      </c>
      <c r="M18" s="34">
        <f>$C$5-$C$4+M$17</f>
        <v>50270</v>
      </c>
      <c r="N18" s="78">
        <f>$D$5</f>
        <v>0.2</v>
      </c>
      <c r="O18" s="79">
        <f>MAX(0,MIN(O$13,M18)-M17)*-N18</f>
        <v>0</v>
      </c>
      <c r="Q18" t="s">
        <v>230</v>
      </c>
      <c r="R18" s="34">
        <f>$C$5-$C$4+R$17</f>
        <v>50270</v>
      </c>
      <c r="S18" s="78">
        <f>$D$5</f>
        <v>0.2</v>
      </c>
      <c r="T18" s="79">
        <f>MAX(0,MIN(T$13,R18)-R17)*-S18</f>
        <v>0</v>
      </c>
    </row>
    <row r="19" spans="2:20" x14ac:dyDescent="0.25">
      <c r="B19" t="s">
        <v>163</v>
      </c>
      <c r="C19" s="34">
        <f>$C$6</f>
        <v>125140</v>
      </c>
      <c r="D19" s="78">
        <f>$D$6</f>
        <v>0.4</v>
      </c>
      <c r="E19" s="79">
        <f>MAX(0,MIN(E$13,C19)-C18)*-D19</f>
        <v>0</v>
      </c>
      <c r="G19" t="s">
        <v>163</v>
      </c>
      <c r="H19" s="34">
        <f>$C$6</f>
        <v>125140</v>
      </c>
      <c r="I19" s="78">
        <f>$D$6</f>
        <v>0.4</v>
      </c>
      <c r="J19" s="79">
        <f>MAX(0,MIN(J$13,H19)-H18)*-I19</f>
        <v>0</v>
      </c>
      <c r="L19" t="s">
        <v>163</v>
      </c>
      <c r="M19" s="34">
        <f>$C$6</f>
        <v>125140</v>
      </c>
      <c r="N19" s="78">
        <f>$D$6</f>
        <v>0.4</v>
      </c>
      <c r="O19" s="79">
        <f>MAX(0,MIN(O$13,M19)-M18)*-N19</f>
        <v>0</v>
      </c>
      <c r="Q19" t="s">
        <v>163</v>
      </c>
      <c r="R19" s="34">
        <f>$C$6</f>
        <v>125140</v>
      </c>
      <c r="S19" s="78">
        <f>$D$6</f>
        <v>0.4</v>
      </c>
      <c r="T19" s="79">
        <f>MAX(0,MIN(T$13,R19)-R18)*-S19</f>
        <v>0</v>
      </c>
    </row>
    <row r="20" spans="2:20" x14ac:dyDescent="0.25">
      <c r="B20" t="s">
        <v>235</v>
      </c>
      <c r="C20" s="34"/>
      <c r="D20" s="78">
        <f>$D$7</f>
        <v>0.45</v>
      </c>
      <c r="E20" s="79">
        <f>MAX(0,E$13-C19)*-D20</f>
        <v>0</v>
      </c>
      <c r="G20" t="s">
        <v>235</v>
      </c>
      <c r="H20" s="34"/>
      <c r="I20" s="78">
        <f>$D$7</f>
        <v>0.45</v>
      </c>
      <c r="J20" s="79">
        <f>MAX(0,J$13-H19)*-I20</f>
        <v>0</v>
      </c>
      <c r="L20" t="s">
        <v>235</v>
      </c>
      <c r="M20" s="34"/>
      <c r="N20" s="78">
        <f>$D$7</f>
        <v>0.45</v>
      </c>
      <c r="O20" s="79">
        <f>MAX(0,O$13-M19)*-N20</f>
        <v>0</v>
      </c>
      <c r="Q20" t="s">
        <v>235</v>
      </c>
      <c r="R20" s="34"/>
      <c r="S20" s="78">
        <f>$D$7</f>
        <v>0.45</v>
      </c>
      <c r="T20" s="79">
        <f>MAX(0,T$13-R19)*-S20</f>
        <v>0</v>
      </c>
    </row>
    <row r="21" spans="2:20" ht="15.75" thickBot="1" x14ac:dyDescent="0.3">
      <c r="C21" s="34"/>
      <c r="D21" s="78"/>
      <c r="E21" s="80">
        <f>SUM(E17:E20)</f>
        <v>0</v>
      </c>
      <c r="H21" s="34"/>
      <c r="I21" s="78"/>
      <c r="J21" s="80">
        <f>SUM(J17:J20)</f>
        <v>0</v>
      </c>
      <c r="M21" s="34"/>
      <c r="N21" s="78"/>
      <c r="O21" s="80">
        <f>SUM(O17:O20)</f>
        <v>0</v>
      </c>
      <c r="R21" s="34"/>
      <c r="S21" s="78"/>
      <c r="T21" s="80">
        <f>SUM(T17:T20)</f>
        <v>0</v>
      </c>
    </row>
    <row r="22" spans="2:20" ht="15.75" thickTop="1" x14ac:dyDescent="0.25">
      <c r="B22" s="17" t="s">
        <v>248</v>
      </c>
      <c r="C22" s="34"/>
      <c r="D22" s="78"/>
      <c r="E22" s="79"/>
      <c r="G22" s="17" t="s">
        <v>248</v>
      </c>
      <c r="H22" s="34"/>
      <c r="I22" s="78"/>
      <c r="J22" s="79"/>
      <c r="L22" s="17" t="s">
        <v>248</v>
      </c>
      <c r="M22" s="34"/>
      <c r="N22" s="78"/>
      <c r="O22" s="79"/>
      <c r="Q22" s="17" t="s">
        <v>248</v>
      </c>
      <c r="R22" s="34"/>
      <c r="S22" s="78"/>
      <c r="T22" s="79"/>
    </row>
    <row r="23" spans="2:20" x14ac:dyDescent="0.25">
      <c r="B23" t="s">
        <v>229</v>
      </c>
      <c r="C23" s="34">
        <f>C17</f>
        <v>12570</v>
      </c>
      <c r="D23" s="78">
        <f>$I$4</f>
        <v>0</v>
      </c>
      <c r="E23" s="79">
        <f>MIN(E$13,C23)*-D23</f>
        <v>0</v>
      </c>
      <c r="G23" t="s">
        <v>229</v>
      </c>
      <c r="H23" s="34">
        <f>H17</f>
        <v>12570</v>
      </c>
      <c r="I23" s="78">
        <f>$I$4</f>
        <v>0</v>
      </c>
      <c r="J23" s="79">
        <f>MIN(J$13,H23)*-I23</f>
        <v>0</v>
      </c>
      <c r="L23" t="s">
        <v>229</v>
      </c>
      <c r="M23" s="34">
        <f>M17</f>
        <v>12570</v>
      </c>
      <c r="N23" s="78">
        <f>$I$4</f>
        <v>0</v>
      </c>
      <c r="O23" s="79">
        <f>MIN(O$13,M23)*-N23</f>
        <v>0</v>
      </c>
      <c r="Q23" t="s">
        <v>229</v>
      </c>
      <c r="R23" s="34">
        <f>R17</f>
        <v>12570</v>
      </c>
      <c r="S23" s="78">
        <f>$I$4</f>
        <v>0</v>
      </c>
      <c r="T23" s="79">
        <f>MIN(T$13,R23)*-S23</f>
        <v>0</v>
      </c>
    </row>
    <row r="24" spans="2:20" x14ac:dyDescent="0.25">
      <c r="B24" t="s">
        <v>231</v>
      </c>
      <c r="C24" s="34">
        <f>$H5-$H$4+C$23</f>
        <v>15397</v>
      </c>
      <c r="D24" s="78">
        <f>$I$5</f>
        <v>0.19</v>
      </c>
      <c r="E24" s="79">
        <f>MAX(0,MIN(E$13,C24)-C23)*-D24</f>
        <v>0</v>
      </c>
      <c r="G24" t="s">
        <v>231</v>
      </c>
      <c r="H24" s="34">
        <f>$H5-$H$4+H$23</f>
        <v>15397</v>
      </c>
      <c r="I24" s="78">
        <f>$I$5</f>
        <v>0.19</v>
      </c>
      <c r="J24" s="79">
        <f>MAX(0,MIN(J$13,H24)-H23)*-I24</f>
        <v>0</v>
      </c>
      <c r="L24" t="s">
        <v>231</v>
      </c>
      <c r="M24" s="34">
        <f>$H5-$H$4+M$23</f>
        <v>15397</v>
      </c>
      <c r="N24" s="78">
        <f>$I$5</f>
        <v>0.19</v>
      </c>
      <c r="O24" s="79">
        <f>MAX(0,MIN(O$13,M24)-M23)*-N24</f>
        <v>0</v>
      </c>
      <c r="Q24" t="s">
        <v>231</v>
      </c>
      <c r="R24" s="34">
        <f>$H5-$H$4+R$23</f>
        <v>15397</v>
      </c>
      <c r="S24" s="78">
        <f>$I$5</f>
        <v>0.19</v>
      </c>
      <c r="T24" s="79">
        <f>MAX(0,MIN(T$13,R24)-R23)*-S24</f>
        <v>0</v>
      </c>
    </row>
    <row r="25" spans="2:20" x14ac:dyDescent="0.25">
      <c r="B25" t="s">
        <v>233</v>
      </c>
      <c r="C25" s="34">
        <f t="shared" ref="C25:C27" si="0">$H6-$H$4+C$23</f>
        <v>27491</v>
      </c>
      <c r="D25" s="78">
        <f>$I$6</f>
        <v>0.2</v>
      </c>
      <c r="E25" s="79">
        <f>MAX(0,MIN(E$13,C25)-C24)*-D25</f>
        <v>0</v>
      </c>
      <c r="G25" t="s">
        <v>233</v>
      </c>
      <c r="H25" s="34">
        <f t="shared" ref="H25:H27" si="1">$H6-$H$4+H$23</f>
        <v>27491</v>
      </c>
      <c r="I25" s="78">
        <f>$I$6</f>
        <v>0.2</v>
      </c>
      <c r="J25" s="79">
        <f>MAX(0,MIN(J$13,H25)-H24)*-I25</f>
        <v>0</v>
      </c>
      <c r="L25" t="s">
        <v>233</v>
      </c>
      <c r="M25" s="34">
        <f t="shared" ref="M25:M27" si="2">$H6-$H$4+M$23</f>
        <v>27491</v>
      </c>
      <c r="N25" s="78">
        <f>$I$6</f>
        <v>0.2</v>
      </c>
      <c r="O25" s="79">
        <f>MAX(0,MIN(O$13,M25)-M24)*-N25</f>
        <v>0</v>
      </c>
      <c r="Q25" t="s">
        <v>233</v>
      </c>
      <c r="R25" s="34">
        <f t="shared" ref="R25:R27" si="3">$H6-$H$4+R$23</f>
        <v>27491</v>
      </c>
      <c r="S25" s="78">
        <f>$I$6</f>
        <v>0.2</v>
      </c>
      <c r="T25" s="79">
        <f>MAX(0,MIN(T$13,R25)-R24)*-S25</f>
        <v>0</v>
      </c>
    </row>
    <row r="26" spans="2:20" x14ac:dyDescent="0.25">
      <c r="B26" t="s">
        <v>236</v>
      </c>
      <c r="C26" s="34">
        <f t="shared" si="0"/>
        <v>43662</v>
      </c>
      <c r="D26" s="78">
        <f>$I$7</f>
        <v>0.21</v>
      </c>
      <c r="E26" s="79">
        <f t="shared" ref="E26:E27" si="4">MAX(0,MIN(E$13,C26)-C25)*-D26</f>
        <v>0</v>
      </c>
      <c r="G26" t="s">
        <v>236</v>
      </c>
      <c r="H26" s="34">
        <f t="shared" si="1"/>
        <v>43662</v>
      </c>
      <c r="I26" s="78">
        <f>$I$7</f>
        <v>0.21</v>
      </c>
      <c r="J26" s="79">
        <f t="shared" ref="J26" si="5">MAX(0,MIN(J$13,H26)-H25)*-I26</f>
        <v>0</v>
      </c>
      <c r="L26" t="s">
        <v>236</v>
      </c>
      <c r="M26" s="34">
        <f t="shared" si="2"/>
        <v>43662</v>
      </c>
      <c r="N26" s="78">
        <f>$I$7</f>
        <v>0.21</v>
      </c>
      <c r="O26" s="79">
        <f t="shared" ref="O26" si="6">MAX(0,MIN(O$13,M26)-M25)*-N26</f>
        <v>0</v>
      </c>
      <c r="Q26" t="s">
        <v>236</v>
      </c>
      <c r="R26" s="34">
        <f t="shared" si="3"/>
        <v>43662</v>
      </c>
      <c r="S26" s="78">
        <f>$I$7</f>
        <v>0.21</v>
      </c>
      <c r="T26" s="79">
        <f t="shared" ref="T26" si="7">MAX(0,MIN(T$13,R26)-R25)*-S26</f>
        <v>0</v>
      </c>
    </row>
    <row r="27" spans="2:20" x14ac:dyDescent="0.25">
      <c r="B27" t="s">
        <v>237</v>
      </c>
      <c r="C27" s="34">
        <f t="shared" si="0"/>
        <v>75000</v>
      </c>
      <c r="D27" s="78">
        <f>$I$8</f>
        <v>0.42</v>
      </c>
      <c r="E27" s="79">
        <f t="shared" si="4"/>
        <v>0</v>
      </c>
      <c r="G27" t="s">
        <v>237</v>
      </c>
      <c r="H27" s="34">
        <f t="shared" si="1"/>
        <v>75000</v>
      </c>
      <c r="I27" s="78">
        <f>$I$8</f>
        <v>0.42</v>
      </c>
      <c r="J27" s="79">
        <f>MAX(0,MIN(J$13,H27)-H26)*-I27</f>
        <v>0</v>
      </c>
      <c r="L27" t="s">
        <v>237</v>
      </c>
      <c r="M27" s="34">
        <f t="shared" si="2"/>
        <v>75000</v>
      </c>
      <c r="N27" s="78">
        <f>$I$8</f>
        <v>0.42</v>
      </c>
      <c r="O27" s="79">
        <f>MAX(0,MIN(O$13,M27)-M26)*-N27</f>
        <v>0</v>
      </c>
      <c r="Q27" t="s">
        <v>237</v>
      </c>
      <c r="R27" s="34">
        <f t="shared" si="3"/>
        <v>75000</v>
      </c>
      <c r="S27" s="78">
        <f>$I$8</f>
        <v>0.42</v>
      </c>
      <c r="T27" s="79">
        <f>MAX(0,MIN(T$13,R27)-R26)*-S27</f>
        <v>0</v>
      </c>
    </row>
    <row r="28" spans="2:20" x14ac:dyDescent="0.25">
      <c r="B28" t="s">
        <v>238</v>
      </c>
      <c r="C28" s="34">
        <f>$H$9</f>
        <v>125140</v>
      </c>
      <c r="D28" s="78">
        <f>$I$9</f>
        <v>0.45</v>
      </c>
      <c r="E28" s="79">
        <f>MAX(0,MIN(E$13,C28)-C27)*-D28</f>
        <v>0</v>
      </c>
      <c r="G28" t="s">
        <v>238</v>
      </c>
      <c r="H28" s="34">
        <f>$H$9</f>
        <v>125140</v>
      </c>
      <c r="I28" s="78">
        <f>$I$9</f>
        <v>0.45</v>
      </c>
      <c r="J28" s="79">
        <f>MAX(0,MIN(J$13,H28)-H27)*-I28</f>
        <v>0</v>
      </c>
      <c r="L28" t="s">
        <v>238</v>
      </c>
      <c r="M28" s="34">
        <f>$H$9</f>
        <v>125140</v>
      </c>
      <c r="N28" s="78">
        <f>$I$9</f>
        <v>0.45</v>
      </c>
      <c r="O28" s="79">
        <f>MAX(0,MIN(O$13,M28)-M27)*-N28</f>
        <v>0</v>
      </c>
      <c r="Q28" t="s">
        <v>238</v>
      </c>
      <c r="R28" s="34">
        <f>$H$9</f>
        <v>125140</v>
      </c>
      <c r="S28" s="78">
        <f>$I$9</f>
        <v>0.45</v>
      </c>
      <c r="T28" s="79">
        <f>MAX(0,MIN(T$13,R28)-R27)*-S28</f>
        <v>0</v>
      </c>
    </row>
    <row r="29" spans="2:20" x14ac:dyDescent="0.25">
      <c r="B29" t="s">
        <v>239</v>
      </c>
      <c r="C29" s="34"/>
      <c r="D29" s="78">
        <f>$I$10</f>
        <v>0.48</v>
      </c>
      <c r="E29" s="79">
        <f>MAX(0,E$13-C28)*-D29</f>
        <v>0</v>
      </c>
      <c r="G29" t="s">
        <v>239</v>
      </c>
      <c r="H29" s="34"/>
      <c r="I29" s="78">
        <f>$I$10</f>
        <v>0.48</v>
      </c>
      <c r="J29" s="79">
        <f>MAX(0,J$13-H28)*-I29</f>
        <v>0</v>
      </c>
      <c r="L29" t="s">
        <v>239</v>
      </c>
      <c r="M29" s="34"/>
      <c r="N29" s="78">
        <f>$I$10</f>
        <v>0.48</v>
      </c>
      <c r="O29" s="79">
        <f>MAX(0,O$13-M28)*-N29</f>
        <v>0</v>
      </c>
      <c r="Q29" t="s">
        <v>239</v>
      </c>
      <c r="R29" s="34"/>
      <c r="S29" s="78">
        <f>$I$10</f>
        <v>0.48</v>
      </c>
      <c r="T29" s="79">
        <f>MAX(0,T$13-R28)*-S29</f>
        <v>0</v>
      </c>
    </row>
    <row r="30" spans="2:20" ht="15.75" thickBot="1" x14ac:dyDescent="0.3">
      <c r="C30" s="34"/>
      <c r="D30" s="78"/>
      <c r="E30" s="80">
        <f>SUM(E23:E29)</f>
        <v>0</v>
      </c>
      <c r="H30" s="34"/>
      <c r="I30" s="78"/>
      <c r="J30" s="80">
        <f>SUM(J23:J29)</f>
        <v>0</v>
      </c>
      <c r="M30" s="34"/>
      <c r="N30" s="78"/>
      <c r="O30" s="80">
        <f>SUM(O23:O29)</f>
        <v>0</v>
      </c>
      <c r="R30" s="34"/>
      <c r="S30" s="78"/>
      <c r="T30" s="80">
        <f>SUM(T23:T29)</f>
        <v>0</v>
      </c>
    </row>
    <row r="31" spans="2:20" ht="15.75" thickTop="1" x14ac:dyDescent="0.25">
      <c r="C31" s="34"/>
      <c r="D31" s="78"/>
      <c r="E31" s="79"/>
      <c r="H31" s="34"/>
      <c r="I31" s="78"/>
      <c r="J31" s="79"/>
      <c r="M31" s="34"/>
      <c r="N31" s="78"/>
      <c r="O31" s="79"/>
      <c r="R31" s="34"/>
      <c r="S31" s="78"/>
      <c r="T31" s="79"/>
    </row>
    <row r="32" spans="2:20" x14ac:dyDescent="0.25">
      <c r="B32" t="s">
        <v>232</v>
      </c>
      <c r="C32" s="34">
        <f>$M$5</f>
        <v>12570</v>
      </c>
      <c r="D32" s="78">
        <f>$N$5</f>
        <v>0</v>
      </c>
      <c r="E32" s="79">
        <f>MIN(E$14,C32)*-D32</f>
        <v>0</v>
      </c>
      <c r="G32" t="s">
        <v>232</v>
      </c>
      <c r="H32" s="34">
        <f>$M$5</f>
        <v>12570</v>
      </c>
      <c r="I32" s="78">
        <f>$N$5</f>
        <v>0</v>
      </c>
      <c r="J32" s="79">
        <f>MIN(J$14,H32)*-I32</f>
        <v>0</v>
      </c>
      <c r="L32" t="s">
        <v>232</v>
      </c>
      <c r="M32" s="34">
        <f>$M$5</f>
        <v>12570</v>
      </c>
      <c r="N32" s="78">
        <f>$N$5</f>
        <v>0</v>
      </c>
      <c r="O32" s="79">
        <f>MIN(O$14,M32)*-N32</f>
        <v>0</v>
      </c>
      <c r="Q32" t="s">
        <v>232</v>
      </c>
      <c r="R32" s="34">
        <f>$M$5</f>
        <v>12570</v>
      </c>
      <c r="S32" s="78">
        <f>$N$5</f>
        <v>0</v>
      </c>
      <c r="T32" s="79">
        <f>MIN(T$14,R32)*-S32</f>
        <v>0</v>
      </c>
    </row>
    <row r="33" spans="2:20" x14ac:dyDescent="0.25">
      <c r="B33" t="s">
        <v>234</v>
      </c>
      <c r="C33" s="34">
        <f>$M$6</f>
        <v>50270</v>
      </c>
      <c r="D33" s="78">
        <f>$N$6</f>
        <v>0.08</v>
      </c>
      <c r="E33" s="79">
        <f>MAX(0,MIN(E$14,C33)-C32)*-D33</f>
        <v>0</v>
      </c>
      <c r="G33" t="s">
        <v>234</v>
      </c>
      <c r="H33" s="34">
        <f>$M$6</f>
        <v>50270</v>
      </c>
      <c r="I33" s="78">
        <f>$N$6</f>
        <v>0.08</v>
      </c>
      <c r="J33" s="79">
        <f>MAX(0,MIN(J$14,H33)-H32)*-I33</f>
        <v>0</v>
      </c>
      <c r="L33" t="s">
        <v>234</v>
      </c>
      <c r="M33" s="34">
        <f>$M$6</f>
        <v>50270</v>
      </c>
      <c r="N33" s="78">
        <f>$N$6</f>
        <v>0.08</v>
      </c>
      <c r="O33" s="79">
        <f>MAX(0,MIN(O$14,M33)-M32)*-N33</f>
        <v>0</v>
      </c>
      <c r="Q33" t="s">
        <v>234</v>
      </c>
      <c r="R33" s="34">
        <f>$M$6</f>
        <v>50270</v>
      </c>
      <c r="S33" s="78">
        <f>$N$6</f>
        <v>0.08</v>
      </c>
      <c r="T33" s="79">
        <f>MAX(0,MIN(T$14,R33)-R32)*-S33</f>
        <v>0</v>
      </c>
    </row>
    <row r="34" spans="2:20" x14ac:dyDescent="0.25">
      <c r="B34" t="s">
        <v>235</v>
      </c>
      <c r="C34" s="34"/>
      <c r="D34" s="78">
        <f>$N$7</f>
        <v>0.02</v>
      </c>
      <c r="E34" s="79">
        <f>MAX(0,E$14-C33)*-D34</f>
        <v>0</v>
      </c>
      <c r="G34" t="s">
        <v>235</v>
      </c>
      <c r="H34" s="34"/>
      <c r="I34" s="78">
        <f>$N$7</f>
        <v>0.02</v>
      </c>
      <c r="J34" s="79">
        <f>MAX(0,J$14-H33)*-I34</f>
        <v>0</v>
      </c>
      <c r="L34" t="s">
        <v>235</v>
      </c>
      <c r="M34" s="34"/>
      <c r="N34" s="78">
        <f>$N$7</f>
        <v>0.02</v>
      </c>
      <c r="O34" s="79">
        <f>MAX(0,O$14-M33)*-N34</f>
        <v>0</v>
      </c>
      <c r="Q34" t="s">
        <v>235</v>
      </c>
      <c r="R34" s="34"/>
      <c r="S34" s="78">
        <f>$N$7</f>
        <v>0.02</v>
      </c>
      <c r="T34" s="79">
        <f>MAX(0,T$14-R33)*-S34</f>
        <v>0</v>
      </c>
    </row>
    <row r="35" spans="2:20" ht="15.75" thickBot="1" x14ac:dyDescent="0.3">
      <c r="C35" s="34"/>
      <c r="D35" s="78"/>
      <c r="E35" s="80">
        <f>SUM(E32:E34)</f>
        <v>0</v>
      </c>
      <c r="H35" s="34"/>
      <c r="I35" s="78"/>
      <c r="J35" s="80">
        <f>SUM(J32:J34)</f>
        <v>0</v>
      </c>
      <c r="M35" s="34"/>
      <c r="N35" s="78"/>
      <c r="O35" s="80">
        <f>SUM(O32:O34)</f>
        <v>0</v>
      </c>
      <c r="R35" s="34"/>
      <c r="S35" s="78"/>
      <c r="T35" s="80">
        <f>SUM(T32:T34)</f>
        <v>0</v>
      </c>
    </row>
    <row r="36" spans="2:20" ht="15.75" thickTop="1" x14ac:dyDescent="0.25">
      <c r="C36" s="34"/>
      <c r="H36" s="34"/>
      <c r="M36" s="34"/>
      <c r="R36" s="34"/>
    </row>
    <row r="37" spans="2:20" x14ac:dyDescent="0.25">
      <c r="B37" s="17" t="s">
        <v>249</v>
      </c>
      <c r="E37" s="81" t="str">
        <f>IF('Enquiry BTL'!C34="Yes","Scotland","England")</f>
        <v>England</v>
      </c>
      <c r="G37" s="17" t="s">
        <v>249</v>
      </c>
      <c r="J37" s="81" t="str">
        <f>IF('Enquiry BTL'!C37="Yes","Scotland","England")</f>
        <v>England</v>
      </c>
      <c r="L37" s="17" t="s">
        <v>249</v>
      </c>
      <c r="O37" s="81" t="str">
        <f>IF('Enquiry BTL'!C40="Yes","Scotland","England")</f>
        <v>England</v>
      </c>
      <c r="Q37" s="17" t="s">
        <v>249</v>
      </c>
      <c r="T37" s="81" t="str">
        <f>IF('Enquiry BTL'!C43="Yes","Scotland","England")</f>
        <v>England</v>
      </c>
    </row>
    <row r="38" spans="2:20" s="17" customFormat="1" ht="15.75" thickBot="1" x14ac:dyDescent="0.3">
      <c r="B38" s="82" t="s">
        <v>250</v>
      </c>
      <c r="C38" s="82"/>
      <c r="D38" s="82"/>
      <c r="E38" s="83">
        <f>IF(OR(ISBLANK(E13),ISBLANK(E14)),0,(E13+E35+IF(E37="England",E21,E30))/12)</f>
        <v>0</v>
      </c>
      <c r="F38"/>
      <c r="G38" s="82" t="s">
        <v>250</v>
      </c>
      <c r="H38" s="82"/>
      <c r="I38" s="82"/>
      <c r="J38" s="83">
        <f>IF(OR(ISBLANK(J13),ISBLANK(J14)),0,(J13+J35+IF(J37="England",J21,J30))/12)</f>
        <v>0</v>
      </c>
      <c r="L38" s="82" t="s">
        <v>250</v>
      </c>
      <c r="M38" s="82"/>
      <c r="N38" s="82"/>
      <c r="O38" s="83">
        <f>IF(OR(ISBLANK(O13),ISBLANK(O14)),0,(O13+O35+IF(O37="England",O21,O30))/12)</f>
        <v>0</v>
      </c>
      <c r="Q38" s="82" t="s">
        <v>250</v>
      </c>
      <c r="R38" s="82"/>
      <c r="S38" s="82"/>
      <c r="T38" s="83">
        <f>IF(OR(ISBLANK(T13),ISBLANK(T14)),0,(T13+T35+IF(T37="England",T21,T30))/12)</f>
        <v>0</v>
      </c>
    </row>
    <row r="39" spans="2:20" ht="15.75" thickTop="1" x14ac:dyDescent="0.25"/>
  </sheetData>
  <sheetProtection algorithmName="SHA-512" hashValue="EQpJ8RJidcahrS9z82/O6l2ZZ/Jw1hTGSzCGQYoZ3tSV5mQQRJTGy7Br/xf/g0ORLtqXCqVHYZtCl+AAi+2LVw==" saltValue="wXttb187737wYKXUCmfihQ==" spinCount="100000" sheet="1" objects="1" scenarios="1"/>
  <mergeCells count="3">
    <mergeCell ref="B2:D2"/>
    <mergeCell ref="G2:I2"/>
    <mergeCell ref="L3:N3"/>
  </mergeCells>
  <pageMargins left="0.7" right="0.7" top="0.75" bottom="0.75" header="0.3" footer="0.3"/>
  <headerFooter>
    <oddFooter>&amp;C_x000D_&amp;1#&amp;"Calibri"&amp;10&amp;K000000 HIGHLY CONFIDENTIAL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71479-58DA-4C6B-8E0A-BC54948F62E2}">
  <sheetPr codeName="Sheet17">
    <tabColor rgb="FFFFFF00"/>
  </sheetPr>
  <dimension ref="C1:P90"/>
  <sheetViews>
    <sheetView showGridLines="0" zoomScaleNormal="100" workbookViewId="0">
      <selection activeCell="J12" sqref="J12"/>
    </sheetView>
  </sheetViews>
  <sheetFormatPr defaultColWidth="9.140625" defaultRowHeight="15" x14ac:dyDescent="0.25"/>
  <cols>
    <col min="1" max="1" width="5.42578125" style="109" customWidth="1"/>
    <col min="2" max="2" width="5.5703125" style="109" customWidth="1"/>
    <col min="3" max="3" width="10.7109375" style="109" customWidth="1"/>
    <col min="4" max="4" width="8.140625" style="109" customWidth="1"/>
    <col min="5" max="5" width="53.85546875" style="109" bestFit="1" customWidth="1"/>
    <col min="6" max="6" width="22.5703125" style="123" bestFit="1" customWidth="1"/>
    <col min="7" max="8" width="10.7109375" style="109" customWidth="1"/>
    <col min="9" max="9" width="5.5703125" style="109" customWidth="1"/>
    <col min="10" max="10" width="13.42578125" style="109" customWidth="1"/>
    <col min="11" max="11" width="14.85546875" style="109" bestFit="1" customWidth="1"/>
    <col min="12" max="12" width="15.28515625" style="109" customWidth="1"/>
    <col min="13" max="13" width="6" style="109" customWidth="1"/>
    <col min="14" max="14" width="9.85546875" style="109" customWidth="1"/>
    <col min="15" max="15" width="9.140625" style="116"/>
    <col min="16" max="16" width="22.85546875" style="109" customWidth="1"/>
    <col min="17" max="16384" width="9.140625" style="109"/>
  </cols>
  <sheetData>
    <row r="1" spans="5:15" ht="21" x14ac:dyDescent="0.35">
      <c r="E1" s="133" t="s">
        <v>12</v>
      </c>
      <c r="F1" s="283"/>
    </row>
    <row r="2" spans="5:15" ht="15.75" x14ac:dyDescent="0.25">
      <c r="E2" s="121" t="s">
        <v>329</v>
      </c>
    </row>
    <row r="3" spans="5:15" x14ac:dyDescent="0.25">
      <c r="E3" s="117" t="s">
        <v>162</v>
      </c>
      <c r="F3" s="123">
        <f>'Enquiry BTL'!J25</f>
        <v>0</v>
      </c>
    </row>
    <row r="4" spans="5:15" x14ac:dyDescent="0.25">
      <c r="E4" s="109" t="s">
        <v>64</v>
      </c>
      <c r="F4" s="123">
        <f>IF(F8+2&gt;5.5,F8+2,5.5)</f>
        <v>5.5</v>
      </c>
    </row>
    <row r="5" spans="5:15" x14ac:dyDescent="0.25">
      <c r="E5" s="109" t="s">
        <v>11</v>
      </c>
      <c r="F5" s="134">
        <f>'Enquiry BTL'!E26</f>
        <v>0</v>
      </c>
      <c r="G5" s="423"/>
      <c r="H5" s="423"/>
    </row>
    <row r="6" spans="5:15" x14ac:dyDescent="0.25">
      <c r="E6" s="109" t="s">
        <v>10</v>
      </c>
      <c r="F6" s="284">
        <f>'Enquiry BTL'!P27</f>
        <v>0</v>
      </c>
    </row>
    <row r="7" spans="5:15" x14ac:dyDescent="0.25">
      <c r="E7" s="109" t="s">
        <v>52</v>
      </c>
      <c r="F7" s="123">
        <f>'Enquiry BTL'!E27</f>
        <v>0</v>
      </c>
      <c r="J7" s="110"/>
    </row>
    <row r="8" spans="5:15" x14ac:dyDescent="0.25">
      <c r="E8" s="109" t="s">
        <v>317</v>
      </c>
      <c r="F8" s="123">
        <f>'Enquiry BTL'!K27</f>
        <v>0</v>
      </c>
    </row>
    <row r="9" spans="5:15" x14ac:dyDescent="0.25">
      <c r="E9" s="109" t="s">
        <v>9</v>
      </c>
      <c r="F9" s="285">
        <f>IF(F7="No",(F5*F4%)/12,(F5*F8%)/12)</f>
        <v>0</v>
      </c>
    </row>
    <row r="10" spans="5:15" x14ac:dyDescent="0.25">
      <c r="E10" s="109" t="s">
        <v>206</v>
      </c>
      <c r="F10" s="286" t="str">
        <f>IFERROR(IF(F6&gt;0,SUM(F6/F9),""),"")</f>
        <v/>
      </c>
    </row>
    <row r="11" spans="5:15" x14ac:dyDescent="0.25">
      <c r="E11" s="120" t="s">
        <v>54</v>
      </c>
      <c r="F11" s="287">
        <f>ROUND(((F6*12)/IF(F3="no",1.45,1.25))/IF(F7="yes",F8%,F4%),0)</f>
        <v>0</v>
      </c>
    </row>
    <row r="12" spans="5:15" x14ac:dyDescent="0.25">
      <c r="E12" s="109" t="s">
        <v>314</v>
      </c>
      <c r="F12" s="288">
        <f>IF(F3="No",SUM(F9*1.45)-F6,SUM(F9*1.25)-F6)</f>
        <v>0</v>
      </c>
      <c r="J12" s="111"/>
    </row>
    <row r="13" spans="5:15" x14ac:dyDescent="0.25">
      <c r="F13" s="288"/>
      <c r="J13" s="111"/>
    </row>
    <row r="14" spans="5:15" ht="15.75" x14ac:dyDescent="0.25">
      <c r="E14" s="121" t="s">
        <v>320</v>
      </c>
      <c r="J14" s="122"/>
      <c r="K14" s="122"/>
      <c r="L14" s="122"/>
      <c r="N14" s="116"/>
      <c r="O14" s="109"/>
    </row>
    <row r="15" spans="5:15" x14ac:dyDescent="0.25">
      <c r="E15" s="109" t="s">
        <v>253</v>
      </c>
      <c r="F15" s="288">
        <f>SUM('Tax Calculator'!E38)-('Enquiry BTL'!V35/12)</f>
        <v>0</v>
      </c>
      <c r="J15" s="122"/>
      <c r="K15" s="122"/>
      <c r="L15" s="122"/>
      <c r="N15" s="116"/>
      <c r="O15" s="109"/>
    </row>
    <row r="16" spans="5:15" x14ac:dyDescent="0.25">
      <c r="E16" s="109" t="s">
        <v>254</v>
      </c>
      <c r="F16" s="288">
        <f>SUM('Tax Calculator'!J38)-('Enquiry BTL'!V38/12)</f>
        <v>0</v>
      </c>
      <c r="J16" s="122"/>
      <c r="K16" s="122"/>
      <c r="L16" s="122"/>
      <c r="N16" s="116"/>
      <c r="O16" s="109"/>
    </row>
    <row r="17" spans="5:15" x14ac:dyDescent="0.25">
      <c r="E17" s="109" t="s">
        <v>255</v>
      </c>
      <c r="F17" s="288">
        <f>'Tax Calculator'!O38-('Enquiry BTL'!V41/12)</f>
        <v>0</v>
      </c>
      <c r="J17" s="122"/>
      <c r="K17" s="122"/>
      <c r="L17" s="122"/>
      <c r="N17" s="116"/>
      <c r="O17" s="109"/>
    </row>
    <row r="18" spans="5:15" x14ac:dyDescent="0.25">
      <c r="E18" s="109" t="s">
        <v>256</v>
      </c>
      <c r="F18" s="288">
        <f>'Tax Calculator'!T38-('Enquiry BTL'!V44/12)</f>
        <v>0</v>
      </c>
      <c r="J18" s="122"/>
      <c r="K18" s="122"/>
      <c r="L18" s="122"/>
      <c r="N18" s="116"/>
      <c r="O18" s="109"/>
    </row>
    <row r="19" spans="5:15" x14ac:dyDescent="0.25">
      <c r="E19" s="114" t="s">
        <v>161</v>
      </c>
      <c r="F19" s="284">
        <f>'Enquiry BTL'!G104</f>
        <v>0</v>
      </c>
      <c r="N19" s="116"/>
      <c r="O19" s="109"/>
    </row>
    <row r="20" spans="5:15" x14ac:dyDescent="0.25">
      <c r="E20" s="114" t="s">
        <v>8</v>
      </c>
      <c r="F20" s="134">
        <f>'Enquiry BTL'!S103</f>
        <v>0</v>
      </c>
      <c r="N20" s="116"/>
      <c r="O20" s="109"/>
    </row>
    <row r="21" spans="5:15" x14ac:dyDescent="0.25">
      <c r="E21" s="114" t="s">
        <v>160</v>
      </c>
      <c r="F21" s="284">
        <f>'Enquiry BTL'!G105+'Enquiry BTL'!G106+'Enquiry BTL'!S106+'Enquiry BTL'!S105</f>
        <v>0</v>
      </c>
      <c r="N21" s="116"/>
      <c r="O21" s="109"/>
    </row>
    <row r="22" spans="5:15" x14ac:dyDescent="0.25">
      <c r="E22" s="123" t="s">
        <v>7</v>
      </c>
      <c r="F22" s="123">
        <f>'Enquiry BTL'!E20</f>
        <v>0</v>
      </c>
      <c r="N22" s="116"/>
      <c r="O22" s="109"/>
    </row>
    <row r="23" spans="5:15" x14ac:dyDescent="0.25">
      <c r="E23" s="124" t="s">
        <v>316</v>
      </c>
      <c r="F23" s="123">
        <f>'Enquiry BTL'!E22</f>
        <v>0</v>
      </c>
      <c r="N23" s="116"/>
      <c r="O23" s="109"/>
    </row>
    <row r="24" spans="5:15" x14ac:dyDescent="0.25">
      <c r="E24" s="123" t="s">
        <v>51</v>
      </c>
      <c r="F24" s="285" t="e">
        <f>(HLOOKUP(F22,ONS!$C$3:$N$4,2,FALSE)*VLOOKUP(F23,Lists!$B$50:$C$58,2,FALSE))+VLOOKUP(F22,'Council Tax'!B17:K27,10,FALSE)</f>
        <v>#N/A</v>
      </c>
      <c r="J24" s="112"/>
      <c r="L24" s="113"/>
      <c r="N24" s="116"/>
      <c r="O24" s="109"/>
    </row>
    <row r="25" spans="5:15" x14ac:dyDescent="0.25">
      <c r="E25" s="132" t="s">
        <v>5</v>
      </c>
      <c r="F25" s="135" t="e">
        <f>(F15+F16+F17+F18-F19-F21-('BTL Calc'!F20*3%)-F24)</f>
        <v>#N/A</v>
      </c>
    </row>
    <row r="26" spans="5:15" x14ac:dyDescent="0.25">
      <c r="E26" s="114" t="s">
        <v>3</v>
      </c>
      <c r="F26" s="285">
        <f>('Enquiry BTL'!S101*1%/12)+'Enquiry BTL'!G101</f>
        <v>0</v>
      </c>
    </row>
    <row r="27" spans="5:15" x14ac:dyDescent="0.25">
      <c r="E27" s="114" t="s">
        <v>2</v>
      </c>
      <c r="F27" s="140">
        <f>'Enquiry BTL'!$M$96-('Enquiry BTL'!V96*1.25)</f>
        <v>0</v>
      </c>
    </row>
    <row r="28" spans="5:15" x14ac:dyDescent="0.25">
      <c r="E28" s="132" t="s">
        <v>1</v>
      </c>
      <c r="F28" s="135" t="e">
        <f>SUM(F25-F26)+IF(F27&lt;0,F27,0)</f>
        <v>#N/A</v>
      </c>
    </row>
    <row r="29" spans="5:15" x14ac:dyDescent="0.25">
      <c r="E29" s="114" t="s">
        <v>0</v>
      </c>
      <c r="F29" s="285" t="e">
        <f>SUM(F28-F12)</f>
        <v>#N/A</v>
      </c>
    </row>
    <row r="30" spans="5:15" ht="15.75" x14ac:dyDescent="0.25">
      <c r="E30" s="114"/>
      <c r="F30" s="289"/>
      <c r="J30" s="125"/>
      <c r="L30" s="125"/>
    </row>
    <row r="31" spans="5:15" x14ac:dyDescent="0.25">
      <c r="E31" s="126"/>
      <c r="J31" s="125"/>
      <c r="L31" s="125"/>
    </row>
    <row r="32" spans="5:15" x14ac:dyDescent="0.25">
      <c r="E32" s="126"/>
      <c r="J32" s="125"/>
      <c r="L32" s="125"/>
    </row>
    <row r="33" spans="3:15" x14ac:dyDescent="0.25">
      <c r="E33" s="114"/>
      <c r="J33" s="125"/>
      <c r="L33" s="125"/>
    </row>
    <row r="34" spans="3:15" x14ac:dyDescent="0.25">
      <c r="E34" s="114"/>
      <c r="G34" s="127"/>
      <c r="J34" s="128"/>
      <c r="L34" s="125"/>
    </row>
    <row r="35" spans="3:15" x14ac:dyDescent="0.25">
      <c r="E35" s="114"/>
      <c r="J35" s="128"/>
      <c r="L35" s="125"/>
    </row>
    <row r="36" spans="3:15" x14ac:dyDescent="0.25">
      <c r="E36" s="114"/>
      <c r="J36" s="129"/>
      <c r="L36" s="125"/>
      <c r="N36" s="129"/>
      <c r="O36" s="130"/>
    </row>
    <row r="37" spans="3:15" x14ac:dyDescent="0.25">
      <c r="J37" s="128"/>
      <c r="L37" s="125"/>
    </row>
    <row r="38" spans="3:15" x14ac:dyDescent="0.25">
      <c r="J38" s="128"/>
      <c r="L38" s="125"/>
    </row>
    <row r="39" spans="3:15" x14ac:dyDescent="0.25">
      <c r="J39" s="128"/>
      <c r="L39" s="125"/>
    </row>
    <row r="40" spans="3:15" x14ac:dyDescent="0.25">
      <c r="J40" s="129"/>
      <c r="L40" s="125"/>
    </row>
    <row r="41" spans="3:15" x14ac:dyDescent="0.25">
      <c r="J41" s="125"/>
      <c r="L41" s="125"/>
    </row>
    <row r="42" spans="3:15" x14ac:dyDescent="0.25">
      <c r="J42" s="125"/>
      <c r="L42" s="125"/>
    </row>
    <row r="43" spans="3:15" x14ac:dyDescent="0.25">
      <c r="J43" s="128"/>
      <c r="L43" s="125"/>
    </row>
    <row r="44" spans="3:15" x14ac:dyDescent="0.25">
      <c r="J44" s="128"/>
      <c r="L44" s="125"/>
    </row>
    <row r="45" spans="3:15" x14ac:dyDescent="0.25">
      <c r="J45" s="128"/>
      <c r="L45" s="125"/>
    </row>
    <row r="46" spans="3:15" x14ac:dyDescent="0.25">
      <c r="J46" s="128"/>
      <c r="L46" s="125"/>
    </row>
    <row r="47" spans="3:15" x14ac:dyDescent="0.25">
      <c r="E47" s="118"/>
      <c r="J47" s="128"/>
      <c r="L47" s="125"/>
    </row>
    <row r="48" spans="3:15" x14ac:dyDescent="0.25">
      <c r="C48" s="115"/>
      <c r="E48" s="118"/>
      <c r="J48" s="125"/>
      <c r="L48" s="125"/>
    </row>
    <row r="49" spans="3:12" x14ac:dyDescent="0.25">
      <c r="C49" s="115"/>
      <c r="E49" s="118"/>
      <c r="J49" s="129"/>
      <c r="L49" s="125"/>
    </row>
    <row r="50" spans="3:12" x14ac:dyDescent="0.25">
      <c r="C50" s="115"/>
      <c r="E50" s="118"/>
      <c r="H50" s="125"/>
      <c r="J50" s="129"/>
      <c r="L50" s="125"/>
    </row>
    <row r="51" spans="3:12" x14ac:dyDescent="0.25">
      <c r="C51" s="115"/>
      <c r="D51" s="118"/>
      <c r="E51" s="118"/>
      <c r="H51" s="125"/>
      <c r="L51" s="125"/>
    </row>
    <row r="52" spans="3:12" x14ac:dyDescent="0.25">
      <c r="E52" s="118"/>
      <c r="H52" s="125"/>
      <c r="J52" s="129"/>
      <c r="L52" s="125"/>
    </row>
    <row r="53" spans="3:12" x14ac:dyDescent="0.25">
      <c r="E53" s="118"/>
      <c r="H53" s="125"/>
      <c r="J53" s="129"/>
      <c r="L53" s="125"/>
    </row>
    <row r="54" spans="3:12" x14ac:dyDescent="0.25">
      <c r="C54" s="115"/>
      <c r="H54" s="125"/>
    </row>
    <row r="55" spans="3:12" x14ac:dyDescent="0.25">
      <c r="H55" s="125"/>
    </row>
    <row r="56" spans="3:12" x14ac:dyDescent="0.25">
      <c r="H56" s="125"/>
      <c r="I56" s="125"/>
      <c r="J56" s="125"/>
      <c r="K56" s="125"/>
      <c r="L56" s="125"/>
    </row>
    <row r="57" spans="3:12" x14ac:dyDescent="0.25">
      <c r="I57" s="125"/>
      <c r="J57" s="125"/>
      <c r="K57" s="125"/>
      <c r="L57" s="125"/>
    </row>
    <row r="58" spans="3:12" x14ac:dyDescent="0.25">
      <c r="E58" s="119"/>
      <c r="I58" s="125"/>
      <c r="J58" s="125"/>
      <c r="K58" s="125"/>
      <c r="L58" s="125"/>
    </row>
    <row r="59" spans="3:12" x14ac:dyDescent="0.25">
      <c r="E59" s="119"/>
      <c r="I59" s="125"/>
      <c r="J59" s="125"/>
      <c r="K59" s="125"/>
      <c r="L59" s="125"/>
    </row>
    <row r="60" spans="3:12" x14ac:dyDescent="0.25">
      <c r="E60" s="119"/>
      <c r="I60" s="125"/>
      <c r="J60" s="125"/>
      <c r="K60" s="125"/>
      <c r="L60" s="125"/>
    </row>
    <row r="61" spans="3:12" x14ac:dyDescent="0.25">
      <c r="E61" s="119"/>
      <c r="I61" s="125"/>
      <c r="J61" s="125"/>
      <c r="K61" s="125"/>
      <c r="L61" s="125"/>
    </row>
    <row r="62" spans="3:12" x14ac:dyDescent="0.25">
      <c r="C62" s="115"/>
      <c r="E62" s="119"/>
      <c r="I62" s="125"/>
      <c r="J62" s="125"/>
      <c r="K62" s="125"/>
      <c r="L62" s="125"/>
    </row>
    <row r="63" spans="3:12" x14ac:dyDescent="0.25">
      <c r="E63" s="118"/>
    </row>
    <row r="64" spans="3:12" x14ac:dyDescent="0.25">
      <c r="C64" s="115"/>
    </row>
    <row r="65" spans="3:16" x14ac:dyDescent="0.25">
      <c r="C65" s="119"/>
      <c r="D65" s="119"/>
      <c r="G65" s="119"/>
      <c r="I65" s="115"/>
      <c r="J65" s="113"/>
      <c r="L65" s="113"/>
      <c r="P65" s="126"/>
    </row>
    <row r="66" spans="3:16" x14ac:dyDescent="0.25">
      <c r="C66" s="119"/>
      <c r="D66" s="119"/>
      <c r="G66" s="119"/>
      <c r="I66" s="115"/>
      <c r="J66" s="131"/>
      <c r="L66" s="113"/>
      <c r="P66" s="118"/>
    </row>
    <row r="67" spans="3:16" x14ac:dyDescent="0.25">
      <c r="C67" s="119"/>
      <c r="D67" s="119"/>
      <c r="G67" s="119"/>
    </row>
    <row r="68" spans="3:16" x14ac:dyDescent="0.25">
      <c r="C68" s="119"/>
      <c r="D68" s="119"/>
      <c r="G68" s="119"/>
      <c r="L68" s="118"/>
    </row>
    <row r="69" spans="3:16" x14ac:dyDescent="0.25">
      <c r="C69" s="119"/>
      <c r="D69" s="119"/>
      <c r="G69" s="119"/>
    </row>
    <row r="70" spans="3:16" x14ac:dyDescent="0.25">
      <c r="C70" s="118"/>
      <c r="D70" s="118"/>
      <c r="G70" s="118"/>
    </row>
    <row r="71" spans="3:16" x14ac:dyDescent="0.25">
      <c r="C71" s="115"/>
    </row>
    <row r="79" spans="3:16" x14ac:dyDescent="0.25">
      <c r="H79" s="119"/>
    </row>
    <row r="80" spans="3:16" x14ac:dyDescent="0.25">
      <c r="H80" s="119"/>
    </row>
    <row r="81" spans="8:10" x14ac:dyDescent="0.25">
      <c r="H81" s="119"/>
    </row>
    <row r="82" spans="8:10" x14ac:dyDescent="0.25">
      <c r="H82" s="119"/>
    </row>
    <row r="83" spans="8:10" x14ac:dyDescent="0.25">
      <c r="H83" s="119"/>
    </row>
    <row r="84" spans="8:10" x14ac:dyDescent="0.25">
      <c r="H84" s="118"/>
    </row>
    <row r="85" spans="8:10" x14ac:dyDescent="0.25">
      <c r="I85" s="116"/>
      <c r="J85" s="116"/>
    </row>
    <row r="86" spans="8:10" x14ac:dyDescent="0.25">
      <c r="I86" s="116"/>
      <c r="J86" s="116"/>
    </row>
    <row r="87" spans="8:10" x14ac:dyDescent="0.25">
      <c r="I87" s="116"/>
      <c r="J87" s="116"/>
    </row>
    <row r="88" spans="8:10" x14ac:dyDescent="0.25">
      <c r="I88" s="116"/>
      <c r="J88" s="116"/>
    </row>
    <row r="89" spans="8:10" x14ac:dyDescent="0.25">
      <c r="I89" s="116"/>
      <c r="J89" s="116"/>
    </row>
    <row r="90" spans="8:10" x14ac:dyDescent="0.25">
      <c r="I90" s="118"/>
      <c r="J90" s="118"/>
    </row>
  </sheetData>
  <sheetProtection algorithmName="SHA-512" hashValue="p/WwmY34cN9LHhYefsgyKM7TyRtfkf6FPd2jhMs+30tmV4aTJ8Q6av3jaMy8ff3FeEdnPYqbFK0njuB8qoBptQ==" saltValue="D/tW8DowXMQzm/nBGbpLag==" spinCount="100000" sheet="1" objects="1" scenarios="1"/>
  <protectedRanges>
    <protectedRange sqref="F5:F6 F8 F20 F22" name="Range1_6"/>
  </protectedRanges>
  <mergeCells count="1">
    <mergeCell ref="G5:H5"/>
  </mergeCells>
  <dataValidations count="2">
    <dataValidation type="list" allowBlank="1" showInputMessage="1" showErrorMessage="1" sqref="E47:E53" xr:uid="{00000000-0002-0000-0200-000001000000}">
      <formula1>review</formula1>
    </dataValidation>
    <dataValidation showInputMessage="1" showErrorMessage="1" sqref="F3" xr:uid="{00000000-0002-0000-0200-000000000000}"/>
  </dataValidations>
  <pageMargins left="0.7" right="0.7" top="0.75" bottom="0.75" header="0.3" footer="0.3"/>
  <pageSetup paperSize="9" orientation="portrait" verticalDpi="0" r:id="rId1"/>
  <headerFooter>
    <oddFooter>&amp;C_x000D_&amp;1#&amp;"Calibri"&amp;10&amp;K000000 HIGHLY CONFIDENTIAL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C2:Q35"/>
  <sheetViews>
    <sheetView showGridLines="0" zoomScale="80" zoomScaleNormal="80" workbookViewId="0">
      <selection activeCell="I11" sqref="I11"/>
    </sheetView>
  </sheetViews>
  <sheetFormatPr defaultRowHeight="15" x14ac:dyDescent="0.25"/>
  <cols>
    <col min="3" max="3" width="27.140625" bestFit="1" customWidth="1"/>
    <col min="4" max="4" width="10.140625" customWidth="1"/>
    <col min="5" max="5" width="8.140625" bestFit="1" customWidth="1"/>
    <col min="6" max="6" width="9.42578125" customWidth="1"/>
    <col min="7" max="8" width="9.28515625" customWidth="1"/>
    <col min="9" max="10" width="8.140625" bestFit="1" customWidth="1"/>
    <col min="11" max="11" width="10.140625" customWidth="1"/>
    <col min="12" max="13" width="8.140625" bestFit="1" customWidth="1"/>
    <col min="14" max="14" width="8.7109375" bestFit="1" customWidth="1"/>
    <col min="259" max="259" width="33.42578125" customWidth="1"/>
    <col min="260" max="260" width="10.140625" customWidth="1"/>
    <col min="261" max="261" width="7.5703125" customWidth="1"/>
    <col min="262" max="262" width="8.140625" customWidth="1"/>
    <col min="263" max="264" width="9.28515625" customWidth="1"/>
    <col min="265" max="266" width="7.5703125" customWidth="1"/>
    <col min="267" max="267" width="10.140625" customWidth="1"/>
    <col min="268" max="268" width="11.28515625" customWidth="1"/>
    <col min="269" max="269" width="8" customWidth="1"/>
    <col min="270" max="270" width="7.5703125" customWidth="1"/>
    <col min="515" max="515" width="33.42578125" customWidth="1"/>
    <col min="516" max="516" width="10.140625" customWidth="1"/>
    <col min="517" max="517" width="7.5703125" customWidth="1"/>
    <col min="518" max="518" width="8.140625" customWidth="1"/>
    <col min="519" max="520" width="9.28515625" customWidth="1"/>
    <col min="521" max="522" width="7.5703125" customWidth="1"/>
    <col min="523" max="523" width="10.140625" customWidth="1"/>
    <col min="524" max="524" width="11.28515625" customWidth="1"/>
    <col min="525" max="525" width="8" customWidth="1"/>
    <col min="526" max="526" width="7.5703125" customWidth="1"/>
    <col min="771" max="771" width="33.42578125" customWidth="1"/>
    <col min="772" max="772" width="10.140625" customWidth="1"/>
    <col min="773" max="773" width="7.5703125" customWidth="1"/>
    <col min="774" max="774" width="8.140625" customWidth="1"/>
    <col min="775" max="776" width="9.28515625" customWidth="1"/>
    <col min="777" max="778" width="7.5703125" customWidth="1"/>
    <col min="779" max="779" width="10.140625" customWidth="1"/>
    <col min="780" max="780" width="11.28515625" customWidth="1"/>
    <col min="781" max="781" width="8" customWidth="1"/>
    <col min="782" max="782" width="7.5703125" customWidth="1"/>
    <col min="1027" max="1027" width="33.42578125" customWidth="1"/>
    <col min="1028" max="1028" width="10.140625" customWidth="1"/>
    <col min="1029" max="1029" width="7.5703125" customWidth="1"/>
    <col min="1030" max="1030" width="8.140625" customWidth="1"/>
    <col min="1031" max="1032" width="9.28515625" customWidth="1"/>
    <col min="1033" max="1034" width="7.5703125" customWidth="1"/>
    <col min="1035" max="1035" width="10.140625" customWidth="1"/>
    <col min="1036" max="1036" width="11.28515625" customWidth="1"/>
    <col min="1037" max="1037" width="8" customWidth="1"/>
    <col min="1038" max="1038" width="7.5703125" customWidth="1"/>
    <col min="1283" max="1283" width="33.42578125" customWidth="1"/>
    <col min="1284" max="1284" width="10.140625" customWidth="1"/>
    <col min="1285" max="1285" width="7.5703125" customWidth="1"/>
    <col min="1286" max="1286" width="8.140625" customWidth="1"/>
    <col min="1287" max="1288" width="9.28515625" customWidth="1"/>
    <col min="1289" max="1290" width="7.5703125" customWidth="1"/>
    <col min="1291" max="1291" width="10.140625" customWidth="1"/>
    <col min="1292" max="1292" width="11.28515625" customWidth="1"/>
    <col min="1293" max="1293" width="8" customWidth="1"/>
    <col min="1294" max="1294" width="7.5703125" customWidth="1"/>
    <col min="1539" max="1539" width="33.42578125" customWidth="1"/>
    <col min="1540" max="1540" width="10.140625" customWidth="1"/>
    <col min="1541" max="1541" width="7.5703125" customWidth="1"/>
    <col min="1542" max="1542" width="8.140625" customWidth="1"/>
    <col min="1543" max="1544" width="9.28515625" customWidth="1"/>
    <col min="1545" max="1546" width="7.5703125" customWidth="1"/>
    <col min="1547" max="1547" width="10.140625" customWidth="1"/>
    <col min="1548" max="1548" width="11.28515625" customWidth="1"/>
    <col min="1549" max="1549" width="8" customWidth="1"/>
    <col min="1550" max="1550" width="7.5703125" customWidth="1"/>
    <col min="1795" max="1795" width="33.42578125" customWidth="1"/>
    <col min="1796" max="1796" width="10.140625" customWidth="1"/>
    <col min="1797" max="1797" width="7.5703125" customWidth="1"/>
    <col min="1798" max="1798" width="8.140625" customWidth="1"/>
    <col min="1799" max="1800" width="9.28515625" customWidth="1"/>
    <col min="1801" max="1802" width="7.5703125" customWidth="1"/>
    <col min="1803" max="1803" width="10.140625" customWidth="1"/>
    <col min="1804" max="1804" width="11.28515625" customWidth="1"/>
    <col min="1805" max="1805" width="8" customWidth="1"/>
    <col min="1806" max="1806" width="7.5703125" customWidth="1"/>
    <col min="2051" max="2051" width="33.42578125" customWidth="1"/>
    <col min="2052" max="2052" width="10.140625" customWidth="1"/>
    <col min="2053" max="2053" width="7.5703125" customWidth="1"/>
    <col min="2054" max="2054" width="8.140625" customWidth="1"/>
    <col min="2055" max="2056" width="9.28515625" customWidth="1"/>
    <col min="2057" max="2058" width="7.5703125" customWidth="1"/>
    <col min="2059" max="2059" width="10.140625" customWidth="1"/>
    <col min="2060" max="2060" width="11.28515625" customWidth="1"/>
    <col min="2061" max="2061" width="8" customWidth="1"/>
    <col min="2062" max="2062" width="7.5703125" customWidth="1"/>
    <col min="2307" max="2307" width="33.42578125" customWidth="1"/>
    <col min="2308" max="2308" width="10.140625" customWidth="1"/>
    <col min="2309" max="2309" width="7.5703125" customWidth="1"/>
    <col min="2310" max="2310" width="8.140625" customWidth="1"/>
    <col min="2311" max="2312" width="9.28515625" customWidth="1"/>
    <col min="2313" max="2314" width="7.5703125" customWidth="1"/>
    <col min="2315" max="2315" width="10.140625" customWidth="1"/>
    <col min="2316" max="2316" width="11.28515625" customWidth="1"/>
    <col min="2317" max="2317" width="8" customWidth="1"/>
    <col min="2318" max="2318" width="7.5703125" customWidth="1"/>
    <col min="2563" max="2563" width="33.42578125" customWidth="1"/>
    <col min="2564" max="2564" width="10.140625" customWidth="1"/>
    <col min="2565" max="2565" width="7.5703125" customWidth="1"/>
    <col min="2566" max="2566" width="8.140625" customWidth="1"/>
    <col min="2567" max="2568" width="9.28515625" customWidth="1"/>
    <col min="2569" max="2570" width="7.5703125" customWidth="1"/>
    <col min="2571" max="2571" width="10.140625" customWidth="1"/>
    <col min="2572" max="2572" width="11.28515625" customWidth="1"/>
    <col min="2573" max="2573" width="8" customWidth="1"/>
    <col min="2574" max="2574" width="7.5703125" customWidth="1"/>
    <col min="2819" max="2819" width="33.42578125" customWidth="1"/>
    <col min="2820" max="2820" width="10.140625" customWidth="1"/>
    <col min="2821" max="2821" width="7.5703125" customWidth="1"/>
    <col min="2822" max="2822" width="8.140625" customWidth="1"/>
    <col min="2823" max="2824" width="9.28515625" customWidth="1"/>
    <col min="2825" max="2826" width="7.5703125" customWidth="1"/>
    <col min="2827" max="2827" width="10.140625" customWidth="1"/>
    <col min="2828" max="2828" width="11.28515625" customWidth="1"/>
    <col min="2829" max="2829" width="8" customWidth="1"/>
    <col min="2830" max="2830" width="7.5703125" customWidth="1"/>
    <col min="3075" max="3075" width="33.42578125" customWidth="1"/>
    <col min="3076" max="3076" width="10.140625" customWidth="1"/>
    <col min="3077" max="3077" width="7.5703125" customWidth="1"/>
    <col min="3078" max="3078" width="8.140625" customWidth="1"/>
    <col min="3079" max="3080" width="9.28515625" customWidth="1"/>
    <col min="3081" max="3082" width="7.5703125" customWidth="1"/>
    <col min="3083" max="3083" width="10.140625" customWidth="1"/>
    <col min="3084" max="3084" width="11.28515625" customWidth="1"/>
    <col min="3085" max="3085" width="8" customWidth="1"/>
    <col min="3086" max="3086" width="7.5703125" customWidth="1"/>
    <col min="3331" max="3331" width="33.42578125" customWidth="1"/>
    <col min="3332" max="3332" width="10.140625" customWidth="1"/>
    <col min="3333" max="3333" width="7.5703125" customWidth="1"/>
    <col min="3334" max="3334" width="8.140625" customWidth="1"/>
    <col min="3335" max="3336" width="9.28515625" customWidth="1"/>
    <col min="3337" max="3338" width="7.5703125" customWidth="1"/>
    <col min="3339" max="3339" width="10.140625" customWidth="1"/>
    <col min="3340" max="3340" width="11.28515625" customWidth="1"/>
    <col min="3341" max="3341" width="8" customWidth="1"/>
    <col min="3342" max="3342" width="7.5703125" customWidth="1"/>
    <col min="3587" max="3587" width="33.42578125" customWidth="1"/>
    <col min="3588" max="3588" width="10.140625" customWidth="1"/>
    <col min="3589" max="3589" width="7.5703125" customWidth="1"/>
    <col min="3590" max="3590" width="8.140625" customWidth="1"/>
    <col min="3591" max="3592" width="9.28515625" customWidth="1"/>
    <col min="3593" max="3594" width="7.5703125" customWidth="1"/>
    <col min="3595" max="3595" width="10.140625" customWidth="1"/>
    <col min="3596" max="3596" width="11.28515625" customWidth="1"/>
    <col min="3597" max="3597" width="8" customWidth="1"/>
    <col min="3598" max="3598" width="7.5703125" customWidth="1"/>
    <col min="3843" max="3843" width="33.42578125" customWidth="1"/>
    <col min="3844" max="3844" width="10.140625" customWidth="1"/>
    <col min="3845" max="3845" width="7.5703125" customWidth="1"/>
    <col min="3846" max="3846" width="8.140625" customWidth="1"/>
    <col min="3847" max="3848" width="9.28515625" customWidth="1"/>
    <col min="3849" max="3850" width="7.5703125" customWidth="1"/>
    <col min="3851" max="3851" width="10.140625" customWidth="1"/>
    <col min="3852" max="3852" width="11.28515625" customWidth="1"/>
    <col min="3853" max="3853" width="8" customWidth="1"/>
    <col min="3854" max="3854" width="7.5703125" customWidth="1"/>
    <col min="4099" max="4099" width="33.42578125" customWidth="1"/>
    <col min="4100" max="4100" width="10.140625" customWidth="1"/>
    <col min="4101" max="4101" width="7.5703125" customWidth="1"/>
    <col min="4102" max="4102" width="8.140625" customWidth="1"/>
    <col min="4103" max="4104" width="9.28515625" customWidth="1"/>
    <col min="4105" max="4106" width="7.5703125" customWidth="1"/>
    <col min="4107" max="4107" width="10.140625" customWidth="1"/>
    <col min="4108" max="4108" width="11.28515625" customWidth="1"/>
    <col min="4109" max="4109" width="8" customWidth="1"/>
    <col min="4110" max="4110" width="7.5703125" customWidth="1"/>
    <col min="4355" max="4355" width="33.42578125" customWidth="1"/>
    <col min="4356" max="4356" width="10.140625" customWidth="1"/>
    <col min="4357" max="4357" width="7.5703125" customWidth="1"/>
    <col min="4358" max="4358" width="8.140625" customWidth="1"/>
    <col min="4359" max="4360" width="9.28515625" customWidth="1"/>
    <col min="4361" max="4362" width="7.5703125" customWidth="1"/>
    <col min="4363" max="4363" width="10.140625" customWidth="1"/>
    <col min="4364" max="4364" width="11.28515625" customWidth="1"/>
    <col min="4365" max="4365" width="8" customWidth="1"/>
    <col min="4366" max="4366" width="7.5703125" customWidth="1"/>
    <col min="4611" max="4611" width="33.42578125" customWidth="1"/>
    <col min="4612" max="4612" width="10.140625" customWidth="1"/>
    <col min="4613" max="4613" width="7.5703125" customWidth="1"/>
    <col min="4614" max="4614" width="8.140625" customWidth="1"/>
    <col min="4615" max="4616" width="9.28515625" customWidth="1"/>
    <col min="4617" max="4618" width="7.5703125" customWidth="1"/>
    <col min="4619" max="4619" width="10.140625" customWidth="1"/>
    <col min="4620" max="4620" width="11.28515625" customWidth="1"/>
    <col min="4621" max="4621" width="8" customWidth="1"/>
    <col min="4622" max="4622" width="7.5703125" customWidth="1"/>
    <col min="4867" max="4867" width="33.42578125" customWidth="1"/>
    <col min="4868" max="4868" width="10.140625" customWidth="1"/>
    <col min="4869" max="4869" width="7.5703125" customWidth="1"/>
    <col min="4870" max="4870" width="8.140625" customWidth="1"/>
    <col min="4871" max="4872" width="9.28515625" customWidth="1"/>
    <col min="4873" max="4874" width="7.5703125" customWidth="1"/>
    <col min="4875" max="4875" width="10.140625" customWidth="1"/>
    <col min="4876" max="4876" width="11.28515625" customWidth="1"/>
    <col min="4877" max="4877" width="8" customWidth="1"/>
    <col min="4878" max="4878" width="7.5703125" customWidth="1"/>
    <col min="5123" max="5123" width="33.42578125" customWidth="1"/>
    <col min="5124" max="5124" width="10.140625" customWidth="1"/>
    <col min="5125" max="5125" width="7.5703125" customWidth="1"/>
    <col min="5126" max="5126" width="8.140625" customWidth="1"/>
    <col min="5127" max="5128" width="9.28515625" customWidth="1"/>
    <col min="5129" max="5130" width="7.5703125" customWidth="1"/>
    <col min="5131" max="5131" width="10.140625" customWidth="1"/>
    <col min="5132" max="5132" width="11.28515625" customWidth="1"/>
    <col min="5133" max="5133" width="8" customWidth="1"/>
    <col min="5134" max="5134" width="7.5703125" customWidth="1"/>
    <col min="5379" max="5379" width="33.42578125" customWidth="1"/>
    <col min="5380" max="5380" width="10.140625" customWidth="1"/>
    <col min="5381" max="5381" width="7.5703125" customWidth="1"/>
    <col min="5382" max="5382" width="8.140625" customWidth="1"/>
    <col min="5383" max="5384" width="9.28515625" customWidth="1"/>
    <col min="5385" max="5386" width="7.5703125" customWidth="1"/>
    <col min="5387" max="5387" width="10.140625" customWidth="1"/>
    <col min="5388" max="5388" width="11.28515625" customWidth="1"/>
    <col min="5389" max="5389" width="8" customWidth="1"/>
    <col min="5390" max="5390" width="7.5703125" customWidth="1"/>
    <col min="5635" max="5635" width="33.42578125" customWidth="1"/>
    <col min="5636" max="5636" width="10.140625" customWidth="1"/>
    <col min="5637" max="5637" width="7.5703125" customWidth="1"/>
    <col min="5638" max="5638" width="8.140625" customWidth="1"/>
    <col min="5639" max="5640" width="9.28515625" customWidth="1"/>
    <col min="5641" max="5642" width="7.5703125" customWidth="1"/>
    <col min="5643" max="5643" width="10.140625" customWidth="1"/>
    <col min="5644" max="5644" width="11.28515625" customWidth="1"/>
    <col min="5645" max="5645" width="8" customWidth="1"/>
    <col min="5646" max="5646" width="7.5703125" customWidth="1"/>
    <col min="5891" max="5891" width="33.42578125" customWidth="1"/>
    <col min="5892" max="5892" width="10.140625" customWidth="1"/>
    <col min="5893" max="5893" width="7.5703125" customWidth="1"/>
    <col min="5894" max="5894" width="8.140625" customWidth="1"/>
    <col min="5895" max="5896" width="9.28515625" customWidth="1"/>
    <col min="5897" max="5898" width="7.5703125" customWidth="1"/>
    <col min="5899" max="5899" width="10.140625" customWidth="1"/>
    <col min="5900" max="5900" width="11.28515625" customWidth="1"/>
    <col min="5901" max="5901" width="8" customWidth="1"/>
    <col min="5902" max="5902" width="7.5703125" customWidth="1"/>
    <col min="6147" max="6147" width="33.42578125" customWidth="1"/>
    <col min="6148" max="6148" width="10.140625" customWidth="1"/>
    <col min="6149" max="6149" width="7.5703125" customWidth="1"/>
    <col min="6150" max="6150" width="8.140625" customWidth="1"/>
    <col min="6151" max="6152" width="9.28515625" customWidth="1"/>
    <col min="6153" max="6154" width="7.5703125" customWidth="1"/>
    <col min="6155" max="6155" width="10.140625" customWidth="1"/>
    <col min="6156" max="6156" width="11.28515625" customWidth="1"/>
    <col min="6157" max="6157" width="8" customWidth="1"/>
    <col min="6158" max="6158" width="7.5703125" customWidth="1"/>
    <col min="6403" max="6403" width="33.42578125" customWidth="1"/>
    <col min="6404" max="6404" width="10.140625" customWidth="1"/>
    <col min="6405" max="6405" width="7.5703125" customWidth="1"/>
    <col min="6406" max="6406" width="8.140625" customWidth="1"/>
    <col min="6407" max="6408" width="9.28515625" customWidth="1"/>
    <col min="6409" max="6410" width="7.5703125" customWidth="1"/>
    <col min="6411" max="6411" width="10.140625" customWidth="1"/>
    <col min="6412" max="6412" width="11.28515625" customWidth="1"/>
    <col min="6413" max="6413" width="8" customWidth="1"/>
    <col min="6414" max="6414" width="7.5703125" customWidth="1"/>
    <col min="6659" max="6659" width="33.42578125" customWidth="1"/>
    <col min="6660" max="6660" width="10.140625" customWidth="1"/>
    <col min="6661" max="6661" width="7.5703125" customWidth="1"/>
    <col min="6662" max="6662" width="8.140625" customWidth="1"/>
    <col min="6663" max="6664" width="9.28515625" customWidth="1"/>
    <col min="6665" max="6666" width="7.5703125" customWidth="1"/>
    <col min="6667" max="6667" width="10.140625" customWidth="1"/>
    <col min="6668" max="6668" width="11.28515625" customWidth="1"/>
    <col min="6669" max="6669" width="8" customWidth="1"/>
    <col min="6670" max="6670" width="7.5703125" customWidth="1"/>
    <col min="6915" max="6915" width="33.42578125" customWidth="1"/>
    <col min="6916" max="6916" width="10.140625" customWidth="1"/>
    <col min="6917" max="6917" width="7.5703125" customWidth="1"/>
    <col min="6918" max="6918" width="8.140625" customWidth="1"/>
    <col min="6919" max="6920" width="9.28515625" customWidth="1"/>
    <col min="6921" max="6922" width="7.5703125" customWidth="1"/>
    <col min="6923" max="6923" width="10.140625" customWidth="1"/>
    <col min="6924" max="6924" width="11.28515625" customWidth="1"/>
    <col min="6925" max="6925" width="8" customWidth="1"/>
    <col min="6926" max="6926" width="7.5703125" customWidth="1"/>
    <col min="7171" max="7171" width="33.42578125" customWidth="1"/>
    <col min="7172" max="7172" width="10.140625" customWidth="1"/>
    <col min="7173" max="7173" width="7.5703125" customWidth="1"/>
    <col min="7174" max="7174" width="8.140625" customWidth="1"/>
    <col min="7175" max="7176" width="9.28515625" customWidth="1"/>
    <col min="7177" max="7178" width="7.5703125" customWidth="1"/>
    <col min="7179" max="7179" width="10.140625" customWidth="1"/>
    <col min="7180" max="7180" width="11.28515625" customWidth="1"/>
    <col min="7181" max="7181" width="8" customWidth="1"/>
    <col min="7182" max="7182" width="7.5703125" customWidth="1"/>
    <col min="7427" max="7427" width="33.42578125" customWidth="1"/>
    <col min="7428" max="7428" width="10.140625" customWidth="1"/>
    <col min="7429" max="7429" width="7.5703125" customWidth="1"/>
    <col min="7430" max="7430" width="8.140625" customWidth="1"/>
    <col min="7431" max="7432" width="9.28515625" customWidth="1"/>
    <col min="7433" max="7434" width="7.5703125" customWidth="1"/>
    <col min="7435" max="7435" width="10.140625" customWidth="1"/>
    <col min="7436" max="7436" width="11.28515625" customWidth="1"/>
    <col min="7437" max="7437" width="8" customWidth="1"/>
    <col min="7438" max="7438" width="7.5703125" customWidth="1"/>
    <col min="7683" max="7683" width="33.42578125" customWidth="1"/>
    <col min="7684" max="7684" width="10.140625" customWidth="1"/>
    <col min="7685" max="7685" width="7.5703125" customWidth="1"/>
    <col min="7686" max="7686" width="8.140625" customWidth="1"/>
    <col min="7687" max="7688" width="9.28515625" customWidth="1"/>
    <col min="7689" max="7690" width="7.5703125" customWidth="1"/>
    <col min="7691" max="7691" width="10.140625" customWidth="1"/>
    <col min="7692" max="7692" width="11.28515625" customWidth="1"/>
    <col min="7693" max="7693" width="8" customWidth="1"/>
    <col min="7694" max="7694" width="7.5703125" customWidth="1"/>
    <col min="7939" max="7939" width="33.42578125" customWidth="1"/>
    <col min="7940" max="7940" width="10.140625" customWidth="1"/>
    <col min="7941" max="7941" width="7.5703125" customWidth="1"/>
    <col min="7942" max="7942" width="8.140625" customWidth="1"/>
    <col min="7943" max="7944" width="9.28515625" customWidth="1"/>
    <col min="7945" max="7946" width="7.5703125" customWidth="1"/>
    <col min="7947" max="7947" width="10.140625" customWidth="1"/>
    <col min="7948" max="7948" width="11.28515625" customWidth="1"/>
    <col min="7949" max="7949" width="8" customWidth="1"/>
    <col min="7950" max="7950" width="7.5703125" customWidth="1"/>
    <col min="8195" max="8195" width="33.42578125" customWidth="1"/>
    <col min="8196" max="8196" width="10.140625" customWidth="1"/>
    <col min="8197" max="8197" width="7.5703125" customWidth="1"/>
    <col min="8198" max="8198" width="8.140625" customWidth="1"/>
    <col min="8199" max="8200" width="9.28515625" customWidth="1"/>
    <col min="8201" max="8202" width="7.5703125" customWidth="1"/>
    <col min="8203" max="8203" width="10.140625" customWidth="1"/>
    <col min="8204" max="8204" width="11.28515625" customWidth="1"/>
    <col min="8205" max="8205" width="8" customWidth="1"/>
    <col min="8206" max="8206" width="7.5703125" customWidth="1"/>
    <col min="8451" max="8451" width="33.42578125" customWidth="1"/>
    <col min="8452" max="8452" width="10.140625" customWidth="1"/>
    <col min="8453" max="8453" width="7.5703125" customWidth="1"/>
    <col min="8454" max="8454" width="8.140625" customWidth="1"/>
    <col min="8455" max="8456" width="9.28515625" customWidth="1"/>
    <col min="8457" max="8458" width="7.5703125" customWidth="1"/>
    <col min="8459" max="8459" width="10.140625" customWidth="1"/>
    <col min="8460" max="8460" width="11.28515625" customWidth="1"/>
    <col min="8461" max="8461" width="8" customWidth="1"/>
    <col min="8462" max="8462" width="7.5703125" customWidth="1"/>
    <col min="8707" max="8707" width="33.42578125" customWidth="1"/>
    <col min="8708" max="8708" width="10.140625" customWidth="1"/>
    <col min="8709" max="8709" width="7.5703125" customWidth="1"/>
    <col min="8710" max="8710" width="8.140625" customWidth="1"/>
    <col min="8711" max="8712" width="9.28515625" customWidth="1"/>
    <col min="8713" max="8714" width="7.5703125" customWidth="1"/>
    <col min="8715" max="8715" width="10.140625" customWidth="1"/>
    <col min="8716" max="8716" width="11.28515625" customWidth="1"/>
    <col min="8717" max="8717" width="8" customWidth="1"/>
    <col min="8718" max="8718" width="7.5703125" customWidth="1"/>
    <col min="8963" max="8963" width="33.42578125" customWidth="1"/>
    <col min="8964" max="8964" width="10.140625" customWidth="1"/>
    <col min="8965" max="8965" width="7.5703125" customWidth="1"/>
    <col min="8966" max="8966" width="8.140625" customWidth="1"/>
    <col min="8967" max="8968" width="9.28515625" customWidth="1"/>
    <col min="8969" max="8970" width="7.5703125" customWidth="1"/>
    <col min="8971" max="8971" width="10.140625" customWidth="1"/>
    <col min="8972" max="8972" width="11.28515625" customWidth="1"/>
    <col min="8973" max="8973" width="8" customWidth="1"/>
    <col min="8974" max="8974" width="7.5703125" customWidth="1"/>
    <col min="9219" max="9219" width="33.42578125" customWidth="1"/>
    <col min="9220" max="9220" width="10.140625" customWidth="1"/>
    <col min="9221" max="9221" width="7.5703125" customWidth="1"/>
    <col min="9222" max="9222" width="8.140625" customWidth="1"/>
    <col min="9223" max="9224" width="9.28515625" customWidth="1"/>
    <col min="9225" max="9226" width="7.5703125" customWidth="1"/>
    <col min="9227" max="9227" width="10.140625" customWidth="1"/>
    <col min="9228" max="9228" width="11.28515625" customWidth="1"/>
    <col min="9229" max="9229" width="8" customWidth="1"/>
    <col min="9230" max="9230" width="7.5703125" customWidth="1"/>
    <col min="9475" max="9475" width="33.42578125" customWidth="1"/>
    <col min="9476" max="9476" width="10.140625" customWidth="1"/>
    <col min="9477" max="9477" width="7.5703125" customWidth="1"/>
    <col min="9478" max="9478" width="8.140625" customWidth="1"/>
    <col min="9479" max="9480" width="9.28515625" customWidth="1"/>
    <col min="9481" max="9482" width="7.5703125" customWidth="1"/>
    <col min="9483" max="9483" width="10.140625" customWidth="1"/>
    <col min="9484" max="9484" width="11.28515625" customWidth="1"/>
    <col min="9485" max="9485" width="8" customWidth="1"/>
    <col min="9486" max="9486" width="7.5703125" customWidth="1"/>
    <col min="9731" max="9731" width="33.42578125" customWidth="1"/>
    <col min="9732" max="9732" width="10.140625" customWidth="1"/>
    <col min="9733" max="9733" width="7.5703125" customWidth="1"/>
    <col min="9734" max="9734" width="8.140625" customWidth="1"/>
    <col min="9735" max="9736" width="9.28515625" customWidth="1"/>
    <col min="9737" max="9738" width="7.5703125" customWidth="1"/>
    <col min="9739" max="9739" width="10.140625" customWidth="1"/>
    <col min="9740" max="9740" width="11.28515625" customWidth="1"/>
    <col min="9741" max="9741" width="8" customWidth="1"/>
    <col min="9742" max="9742" width="7.5703125" customWidth="1"/>
    <col min="9987" max="9987" width="33.42578125" customWidth="1"/>
    <col min="9988" max="9988" width="10.140625" customWidth="1"/>
    <col min="9989" max="9989" width="7.5703125" customWidth="1"/>
    <col min="9990" max="9990" width="8.140625" customWidth="1"/>
    <col min="9991" max="9992" width="9.28515625" customWidth="1"/>
    <col min="9993" max="9994" width="7.5703125" customWidth="1"/>
    <col min="9995" max="9995" width="10.140625" customWidth="1"/>
    <col min="9996" max="9996" width="11.28515625" customWidth="1"/>
    <col min="9997" max="9997" width="8" customWidth="1"/>
    <col min="9998" max="9998" width="7.5703125" customWidth="1"/>
    <col min="10243" max="10243" width="33.42578125" customWidth="1"/>
    <col min="10244" max="10244" width="10.140625" customWidth="1"/>
    <col min="10245" max="10245" width="7.5703125" customWidth="1"/>
    <col min="10246" max="10246" width="8.140625" customWidth="1"/>
    <col min="10247" max="10248" width="9.28515625" customWidth="1"/>
    <col min="10249" max="10250" width="7.5703125" customWidth="1"/>
    <col min="10251" max="10251" width="10.140625" customWidth="1"/>
    <col min="10252" max="10252" width="11.28515625" customWidth="1"/>
    <col min="10253" max="10253" width="8" customWidth="1"/>
    <col min="10254" max="10254" width="7.5703125" customWidth="1"/>
    <col min="10499" max="10499" width="33.42578125" customWidth="1"/>
    <col min="10500" max="10500" width="10.140625" customWidth="1"/>
    <col min="10501" max="10501" width="7.5703125" customWidth="1"/>
    <col min="10502" max="10502" width="8.140625" customWidth="1"/>
    <col min="10503" max="10504" width="9.28515625" customWidth="1"/>
    <col min="10505" max="10506" width="7.5703125" customWidth="1"/>
    <col min="10507" max="10507" width="10.140625" customWidth="1"/>
    <col min="10508" max="10508" width="11.28515625" customWidth="1"/>
    <col min="10509" max="10509" width="8" customWidth="1"/>
    <col min="10510" max="10510" width="7.5703125" customWidth="1"/>
    <col min="10755" max="10755" width="33.42578125" customWidth="1"/>
    <col min="10756" max="10756" width="10.140625" customWidth="1"/>
    <col min="10757" max="10757" width="7.5703125" customWidth="1"/>
    <col min="10758" max="10758" width="8.140625" customWidth="1"/>
    <col min="10759" max="10760" width="9.28515625" customWidth="1"/>
    <col min="10761" max="10762" width="7.5703125" customWidth="1"/>
    <col min="10763" max="10763" width="10.140625" customWidth="1"/>
    <col min="10764" max="10764" width="11.28515625" customWidth="1"/>
    <col min="10765" max="10765" width="8" customWidth="1"/>
    <col min="10766" max="10766" width="7.5703125" customWidth="1"/>
    <col min="11011" max="11011" width="33.42578125" customWidth="1"/>
    <col min="11012" max="11012" width="10.140625" customWidth="1"/>
    <col min="11013" max="11013" width="7.5703125" customWidth="1"/>
    <col min="11014" max="11014" width="8.140625" customWidth="1"/>
    <col min="11015" max="11016" width="9.28515625" customWidth="1"/>
    <col min="11017" max="11018" width="7.5703125" customWidth="1"/>
    <col min="11019" max="11019" width="10.140625" customWidth="1"/>
    <col min="11020" max="11020" width="11.28515625" customWidth="1"/>
    <col min="11021" max="11021" width="8" customWidth="1"/>
    <col min="11022" max="11022" width="7.5703125" customWidth="1"/>
    <col min="11267" max="11267" width="33.42578125" customWidth="1"/>
    <col min="11268" max="11268" width="10.140625" customWidth="1"/>
    <col min="11269" max="11269" width="7.5703125" customWidth="1"/>
    <col min="11270" max="11270" width="8.140625" customWidth="1"/>
    <col min="11271" max="11272" width="9.28515625" customWidth="1"/>
    <col min="11273" max="11274" width="7.5703125" customWidth="1"/>
    <col min="11275" max="11275" width="10.140625" customWidth="1"/>
    <col min="11276" max="11276" width="11.28515625" customWidth="1"/>
    <col min="11277" max="11277" width="8" customWidth="1"/>
    <col min="11278" max="11278" width="7.5703125" customWidth="1"/>
    <col min="11523" max="11523" width="33.42578125" customWidth="1"/>
    <col min="11524" max="11524" width="10.140625" customWidth="1"/>
    <col min="11525" max="11525" width="7.5703125" customWidth="1"/>
    <col min="11526" max="11526" width="8.140625" customWidth="1"/>
    <col min="11527" max="11528" width="9.28515625" customWidth="1"/>
    <col min="11529" max="11530" width="7.5703125" customWidth="1"/>
    <col min="11531" max="11531" width="10.140625" customWidth="1"/>
    <col min="11532" max="11532" width="11.28515625" customWidth="1"/>
    <col min="11533" max="11533" width="8" customWidth="1"/>
    <col min="11534" max="11534" width="7.5703125" customWidth="1"/>
    <col min="11779" max="11779" width="33.42578125" customWidth="1"/>
    <col min="11780" max="11780" width="10.140625" customWidth="1"/>
    <col min="11781" max="11781" width="7.5703125" customWidth="1"/>
    <col min="11782" max="11782" width="8.140625" customWidth="1"/>
    <col min="11783" max="11784" width="9.28515625" customWidth="1"/>
    <col min="11785" max="11786" width="7.5703125" customWidth="1"/>
    <col min="11787" max="11787" width="10.140625" customWidth="1"/>
    <col min="11788" max="11788" width="11.28515625" customWidth="1"/>
    <col min="11789" max="11789" width="8" customWidth="1"/>
    <col min="11790" max="11790" width="7.5703125" customWidth="1"/>
    <col min="12035" max="12035" width="33.42578125" customWidth="1"/>
    <col min="12036" max="12036" width="10.140625" customWidth="1"/>
    <col min="12037" max="12037" width="7.5703125" customWidth="1"/>
    <col min="12038" max="12038" width="8.140625" customWidth="1"/>
    <col min="12039" max="12040" width="9.28515625" customWidth="1"/>
    <col min="12041" max="12042" width="7.5703125" customWidth="1"/>
    <col min="12043" max="12043" width="10.140625" customWidth="1"/>
    <col min="12044" max="12044" width="11.28515625" customWidth="1"/>
    <col min="12045" max="12045" width="8" customWidth="1"/>
    <col min="12046" max="12046" width="7.5703125" customWidth="1"/>
    <col min="12291" max="12291" width="33.42578125" customWidth="1"/>
    <col min="12292" max="12292" width="10.140625" customWidth="1"/>
    <col min="12293" max="12293" width="7.5703125" customWidth="1"/>
    <col min="12294" max="12294" width="8.140625" customWidth="1"/>
    <col min="12295" max="12296" width="9.28515625" customWidth="1"/>
    <col min="12297" max="12298" width="7.5703125" customWidth="1"/>
    <col min="12299" max="12299" width="10.140625" customWidth="1"/>
    <col min="12300" max="12300" width="11.28515625" customWidth="1"/>
    <col min="12301" max="12301" width="8" customWidth="1"/>
    <col min="12302" max="12302" width="7.5703125" customWidth="1"/>
    <col min="12547" max="12547" width="33.42578125" customWidth="1"/>
    <col min="12548" max="12548" width="10.140625" customWidth="1"/>
    <col min="12549" max="12549" width="7.5703125" customWidth="1"/>
    <col min="12550" max="12550" width="8.140625" customWidth="1"/>
    <col min="12551" max="12552" width="9.28515625" customWidth="1"/>
    <col min="12553" max="12554" width="7.5703125" customWidth="1"/>
    <col min="12555" max="12555" width="10.140625" customWidth="1"/>
    <col min="12556" max="12556" width="11.28515625" customWidth="1"/>
    <col min="12557" max="12557" width="8" customWidth="1"/>
    <col min="12558" max="12558" width="7.5703125" customWidth="1"/>
    <col min="12803" max="12803" width="33.42578125" customWidth="1"/>
    <col min="12804" max="12804" width="10.140625" customWidth="1"/>
    <col min="12805" max="12805" width="7.5703125" customWidth="1"/>
    <col min="12806" max="12806" width="8.140625" customWidth="1"/>
    <col min="12807" max="12808" width="9.28515625" customWidth="1"/>
    <col min="12809" max="12810" width="7.5703125" customWidth="1"/>
    <col min="12811" max="12811" width="10.140625" customWidth="1"/>
    <col min="12812" max="12812" width="11.28515625" customWidth="1"/>
    <col min="12813" max="12813" width="8" customWidth="1"/>
    <col min="12814" max="12814" width="7.5703125" customWidth="1"/>
    <col min="13059" max="13059" width="33.42578125" customWidth="1"/>
    <col min="13060" max="13060" width="10.140625" customWidth="1"/>
    <col min="13061" max="13061" width="7.5703125" customWidth="1"/>
    <col min="13062" max="13062" width="8.140625" customWidth="1"/>
    <col min="13063" max="13064" width="9.28515625" customWidth="1"/>
    <col min="13065" max="13066" width="7.5703125" customWidth="1"/>
    <col min="13067" max="13067" width="10.140625" customWidth="1"/>
    <col min="13068" max="13068" width="11.28515625" customWidth="1"/>
    <col min="13069" max="13069" width="8" customWidth="1"/>
    <col min="13070" max="13070" width="7.5703125" customWidth="1"/>
    <col min="13315" max="13315" width="33.42578125" customWidth="1"/>
    <col min="13316" max="13316" width="10.140625" customWidth="1"/>
    <col min="13317" max="13317" width="7.5703125" customWidth="1"/>
    <col min="13318" max="13318" width="8.140625" customWidth="1"/>
    <col min="13319" max="13320" width="9.28515625" customWidth="1"/>
    <col min="13321" max="13322" width="7.5703125" customWidth="1"/>
    <col min="13323" max="13323" width="10.140625" customWidth="1"/>
    <col min="13324" max="13324" width="11.28515625" customWidth="1"/>
    <col min="13325" max="13325" width="8" customWidth="1"/>
    <col min="13326" max="13326" width="7.5703125" customWidth="1"/>
    <col min="13571" max="13571" width="33.42578125" customWidth="1"/>
    <col min="13572" max="13572" width="10.140625" customWidth="1"/>
    <col min="13573" max="13573" width="7.5703125" customWidth="1"/>
    <col min="13574" max="13574" width="8.140625" customWidth="1"/>
    <col min="13575" max="13576" width="9.28515625" customWidth="1"/>
    <col min="13577" max="13578" width="7.5703125" customWidth="1"/>
    <col min="13579" max="13579" width="10.140625" customWidth="1"/>
    <col min="13580" max="13580" width="11.28515625" customWidth="1"/>
    <col min="13581" max="13581" width="8" customWidth="1"/>
    <col min="13582" max="13582" width="7.5703125" customWidth="1"/>
    <col min="13827" max="13827" width="33.42578125" customWidth="1"/>
    <col min="13828" max="13828" width="10.140625" customWidth="1"/>
    <col min="13829" max="13829" width="7.5703125" customWidth="1"/>
    <col min="13830" max="13830" width="8.140625" customWidth="1"/>
    <col min="13831" max="13832" width="9.28515625" customWidth="1"/>
    <col min="13833" max="13834" width="7.5703125" customWidth="1"/>
    <col min="13835" max="13835" width="10.140625" customWidth="1"/>
    <col min="13836" max="13836" width="11.28515625" customWidth="1"/>
    <col min="13837" max="13837" width="8" customWidth="1"/>
    <col min="13838" max="13838" width="7.5703125" customWidth="1"/>
    <col min="14083" max="14083" width="33.42578125" customWidth="1"/>
    <col min="14084" max="14084" width="10.140625" customWidth="1"/>
    <col min="14085" max="14085" width="7.5703125" customWidth="1"/>
    <col min="14086" max="14086" width="8.140625" customWidth="1"/>
    <col min="14087" max="14088" width="9.28515625" customWidth="1"/>
    <col min="14089" max="14090" width="7.5703125" customWidth="1"/>
    <col min="14091" max="14091" width="10.140625" customWidth="1"/>
    <col min="14092" max="14092" width="11.28515625" customWidth="1"/>
    <col min="14093" max="14093" width="8" customWidth="1"/>
    <col min="14094" max="14094" width="7.5703125" customWidth="1"/>
    <col min="14339" max="14339" width="33.42578125" customWidth="1"/>
    <col min="14340" max="14340" width="10.140625" customWidth="1"/>
    <col min="14341" max="14341" width="7.5703125" customWidth="1"/>
    <col min="14342" max="14342" width="8.140625" customWidth="1"/>
    <col min="14343" max="14344" width="9.28515625" customWidth="1"/>
    <col min="14345" max="14346" width="7.5703125" customWidth="1"/>
    <col min="14347" max="14347" width="10.140625" customWidth="1"/>
    <col min="14348" max="14348" width="11.28515625" customWidth="1"/>
    <col min="14349" max="14349" width="8" customWidth="1"/>
    <col min="14350" max="14350" width="7.5703125" customWidth="1"/>
    <col min="14595" max="14595" width="33.42578125" customWidth="1"/>
    <col min="14596" max="14596" width="10.140625" customWidth="1"/>
    <col min="14597" max="14597" width="7.5703125" customWidth="1"/>
    <col min="14598" max="14598" width="8.140625" customWidth="1"/>
    <col min="14599" max="14600" width="9.28515625" customWidth="1"/>
    <col min="14601" max="14602" width="7.5703125" customWidth="1"/>
    <col min="14603" max="14603" width="10.140625" customWidth="1"/>
    <col min="14604" max="14604" width="11.28515625" customWidth="1"/>
    <col min="14605" max="14605" width="8" customWidth="1"/>
    <col min="14606" max="14606" width="7.5703125" customWidth="1"/>
    <col min="14851" max="14851" width="33.42578125" customWidth="1"/>
    <col min="14852" max="14852" width="10.140625" customWidth="1"/>
    <col min="14853" max="14853" width="7.5703125" customWidth="1"/>
    <col min="14854" max="14854" width="8.140625" customWidth="1"/>
    <col min="14855" max="14856" width="9.28515625" customWidth="1"/>
    <col min="14857" max="14858" width="7.5703125" customWidth="1"/>
    <col min="14859" max="14859" width="10.140625" customWidth="1"/>
    <col min="14860" max="14860" width="11.28515625" customWidth="1"/>
    <col min="14861" max="14861" width="8" customWidth="1"/>
    <col min="14862" max="14862" width="7.5703125" customWidth="1"/>
    <col min="15107" max="15107" width="33.42578125" customWidth="1"/>
    <col min="15108" max="15108" width="10.140625" customWidth="1"/>
    <col min="15109" max="15109" width="7.5703125" customWidth="1"/>
    <col min="15110" max="15110" width="8.140625" customWidth="1"/>
    <col min="15111" max="15112" width="9.28515625" customWidth="1"/>
    <col min="15113" max="15114" width="7.5703125" customWidth="1"/>
    <col min="15115" max="15115" width="10.140625" customWidth="1"/>
    <col min="15116" max="15116" width="11.28515625" customWidth="1"/>
    <col min="15117" max="15117" width="8" customWidth="1"/>
    <col min="15118" max="15118" width="7.5703125" customWidth="1"/>
    <col min="15363" max="15363" width="33.42578125" customWidth="1"/>
    <col min="15364" max="15364" width="10.140625" customWidth="1"/>
    <col min="15365" max="15365" width="7.5703125" customWidth="1"/>
    <col min="15366" max="15366" width="8.140625" customWidth="1"/>
    <col min="15367" max="15368" width="9.28515625" customWidth="1"/>
    <col min="15369" max="15370" width="7.5703125" customWidth="1"/>
    <col min="15371" max="15371" width="10.140625" customWidth="1"/>
    <col min="15372" max="15372" width="11.28515625" customWidth="1"/>
    <col min="15373" max="15373" width="8" customWidth="1"/>
    <col min="15374" max="15374" width="7.5703125" customWidth="1"/>
    <col min="15619" max="15619" width="33.42578125" customWidth="1"/>
    <col min="15620" max="15620" width="10.140625" customWidth="1"/>
    <col min="15621" max="15621" width="7.5703125" customWidth="1"/>
    <col min="15622" max="15622" width="8.140625" customWidth="1"/>
    <col min="15623" max="15624" width="9.28515625" customWidth="1"/>
    <col min="15625" max="15626" width="7.5703125" customWidth="1"/>
    <col min="15627" max="15627" width="10.140625" customWidth="1"/>
    <col min="15628" max="15628" width="11.28515625" customWidth="1"/>
    <col min="15629" max="15629" width="8" customWidth="1"/>
    <col min="15630" max="15630" width="7.5703125" customWidth="1"/>
    <col min="15875" max="15875" width="33.42578125" customWidth="1"/>
    <col min="15876" max="15876" width="10.140625" customWidth="1"/>
    <col min="15877" max="15877" width="7.5703125" customWidth="1"/>
    <col min="15878" max="15878" width="8.140625" customWidth="1"/>
    <col min="15879" max="15880" width="9.28515625" customWidth="1"/>
    <col min="15881" max="15882" width="7.5703125" customWidth="1"/>
    <col min="15883" max="15883" width="10.140625" customWidth="1"/>
    <col min="15884" max="15884" width="11.28515625" customWidth="1"/>
    <col min="15885" max="15885" width="8" customWidth="1"/>
    <col min="15886" max="15886" width="7.5703125" customWidth="1"/>
    <col min="16131" max="16131" width="33.42578125" customWidth="1"/>
    <col min="16132" max="16132" width="10.140625" customWidth="1"/>
    <col min="16133" max="16133" width="7.5703125" customWidth="1"/>
    <col min="16134" max="16134" width="8.140625" customWidth="1"/>
    <col min="16135" max="16136" width="9.28515625" customWidth="1"/>
    <col min="16137" max="16138" width="7.5703125" customWidth="1"/>
    <col min="16139" max="16139" width="10.140625" customWidth="1"/>
    <col min="16140" max="16140" width="11.28515625" customWidth="1"/>
    <col min="16141" max="16141" width="8" customWidth="1"/>
    <col min="16142" max="16142" width="7.5703125" customWidth="1"/>
  </cols>
  <sheetData>
    <row r="2" spans="3:17" x14ac:dyDescent="0.25">
      <c r="C2" s="1" t="s">
        <v>334</v>
      </c>
    </row>
    <row r="3" spans="3:17" ht="45.75" thickBot="1" x14ac:dyDescent="0.3">
      <c r="C3" s="2" t="s">
        <v>13</v>
      </c>
      <c r="D3" s="3" t="s">
        <v>14</v>
      </c>
      <c r="E3" s="3" t="s">
        <v>15</v>
      </c>
      <c r="F3" s="3" t="s">
        <v>16</v>
      </c>
      <c r="G3" s="3" t="s">
        <v>17</v>
      </c>
      <c r="H3" s="3" t="s">
        <v>18</v>
      </c>
      <c r="I3" s="3" t="s">
        <v>19</v>
      </c>
      <c r="J3" s="3" t="s">
        <v>6</v>
      </c>
      <c r="K3" s="3" t="s">
        <v>20</v>
      </c>
      <c r="L3" s="3" t="s">
        <v>21</v>
      </c>
      <c r="M3" s="3" t="s">
        <v>22</v>
      </c>
      <c r="N3" s="3" t="s">
        <v>251</v>
      </c>
    </row>
    <row r="4" spans="3:17" ht="30" x14ac:dyDescent="0.25">
      <c r="C4" s="5" t="s">
        <v>23</v>
      </c>
      <c r="D4" s="291">
        <v>1098.3734666666669</v>
      </c>
      <c r="E4" s="291">
        <v>1251.3287800000001</v>
      </c>
      <c r="F4" s="291">
        <v>1243.15906</v>
      </c>
      <c r="G4" s="291">
        <v>1240.8896933333335</v>
      </c>
      <c r="H4" s="291">
        <v>1225.0041266666667</v>
      </c>
      <c r="I4" s="291">
        <v>1363.4354933333334</v>
      </c>
      <c r="J4" s="291">
        <v>1248.1516666666669</v>
      </c>
      <c r="K4" s="291">
        <v>1408.8228266666667</v>
      </c>
      <c r="L4" s="291">
        <v>1375.2362000000003</v>
      </c>
      <c r="M4" s="291">
        <v>1199.1333466666667</v>
      </c>
      <c r="N4" s="291">
        <v>1165.5467200000001</v>
      </c>
    </row>
    <row r="5" spans="3:17" x14ac:dyDescent="0.25">
      <c r="C5" s="6"/>
      <c r="D5" s="7"/>
      <c r="E5" s="7"/>
      <c r="F5" s="7"/>
      <c r="G5" s="7"/>
      <c r="H5" s="7"/>
      <c r="I5" s="7"/>
      <c r="J5" s="7"/>
      <c r="K5" s="7"/>
      <c r="L5" s="7"/>
      <c r="M5" s="7"/>
      <c r="N5" s="7"/>
    </row>
    <row r="6" spans="3:17" x14ac:dyDescent="0.25">
      <c r="D6" s="7"/>
      <c r="E6" s="7"/>
      <c r="F6" s="7"/>
      <c r="G6" s="7"/>
      <c r="H6" s="7"/>
      <c r="I6" s="7"/>
      <c r="J6" s="7"/>
      <c r="K6" s="7"/>
      <c r="L6" s="7"/>
      <c r="M6" s="7"/>
      <c r="N6" s="17"/>
    </row>
    <row r="7" spans="3:17" x14ac:dyDescent="0.25">
      <c r="C7" s="17"/>
      <c r="D7" s="4"/>
      <c r="E7" s="4"/>
      <c r="F7" s="4"/>
      <c r="G7" s="4"/>
      <c r="H7" s="4"/>
      <c r="I7" s="4"/>
      <c r="J7" s="4"/>
      <c r="K7" s="4"/>
      <c r="L7" s="4"/>
      <c r="M7" s="4"/>
      <c r="N7" s="4"/>
    </row>
    <row r="8" spans="3:17" x14ac:dyDescent="0.25">
      <c r="C8" s="6"/>
      <c r="D8" s="4"/>
      <c r="E8" s="4"/>
      <c r="F8" s="4"/>
      <c r="G8" s="4"/>
      <c r="H8" s="4"/>
      <c r="I8" s="4"/>
      <c r="J8" s="4"/>
      <c r="K8" s="4"/>
      <c r="L8" s="4"/>
      <c r="M8" s="4"/>
      <c r="N8" s="4"/>
    </row>
    <row r="9" spans="3:17" x14ac:dyDescent="0.25">
      <c r="C9" s="17"/>
      <c r="D9" s="4"/>
      <c r="E9" s="4"/>
      <c r="F9" s="4"/>
      <c r="G9" s="4"/>
      <c r="H9" s="4"/>
      <c r="I9" s="4"/>
      <c r="J9" s="4"/>
      <c r="K9" s="4"/>
      <c r="L9" s="4"/>
      <c r="M9" s="4"/>
      <c r="N9" s="4"/>
    </row>
    <row r="10" spans="3:17" x14ac:dyDescent="0.25">
      <c r="C10" s="6"/>
      <c r="D10" s="4"/>
      <c r="E10" s="4"/>
      <c r="F10" s="4"/>
      <c r="G10" s="4"/>
      <c r="H10" s="4"/>
      <c r="I10" s="4"/>
      <c r="J10" s="4"/>
      <c r="K10" s="4"/>
      <c r="L10" s="4"/>
      <c r="M10" s="4"/>
      <c r="N10" s="4"/>
    </row>
    <row r="11" spans="3:17" x14ac:dyDescent="0.25">
      <c r="C11" s="17"/>
      <c r="D11" s="4"/>
      <c r="E11" s="4"/>
      <c r="F11" s="4"/>
      <c r="G11" s="4"/>
      <c r="H11" s="4"/>
      <c r="I11" s="4"/>
      <c r="J11" s="4"/>
      <c r="K11" s="4"/>
      <c r="L11" s="4"/>
      <c r="M11" s="4"/>
      <c r="N11" s="4"/>
    </row>
    <row r="12" spans="3:17" x14ac:dyDescent="0.25">
      <c r="C12" s="17"/>
      <c r="D12" s="4"/>
      <c r="E12" s="4"/>
      <c r="F12" s="4"/>
      <c r="G12" s="4"/>
      <c r="H12" s="4"/>
      <c r="I12" s="4"/>
      <c r="J12" s="4"/>
      <c r="K12" s="4"/>
      <c r="L12" s="4"/>
      <c r="M12" s="4"/>
      <c r="N12" s="4"/>
    </row>
    <row r="13" spans="3:17" x14ac:dyDescent="0.25">
      <c r="G13" s="18"/>
      <c r="H13" s="18"/>
      <c r="I13" s="18"/>
      <c r="J13" s="18"/>
      <c r="K13" s="18"/>
      <c r="L13" s="18"/>
      <c r="M13" s="18"/>
      <c r="N13" s="18"/>
      <c r="O13" s="18"/>
      <c r="P13" s="18"/>
      <c r="Q13" s="18"/>
    </row>
    <row r="14" spans="3:17" x14ac:dyDescent="0.25">
      <c r="G14" s="18"/>
      <c r="H14" s="18"/>
      <c r="I14" s="18"/>
      <c r="J14" s="18"/>
      <c r="K14" s="18"/>
      <c r="L14" s="18"/>
      <c r="M14" s="18"/>
      <c r="N14" s="18"/>
      <c r="O14" s="18"/>
      <c r="P14" s="18"/>
      <c r="Q14" s="18"/>
    </row>
    <row r="15" spans="3:17" x14ac:dyDescent="0.25">
      <c r="G15" s="18"/>
      <c r="H15" s="18"/>
      <c r="I15" s="18"/>
      <c r="J15" s="18"/>
      <c r="K15" s="18"/>
      <c r="L15" s="18"/>
      <c r="M15" s="18"/>
      <c r="N15" s="18"/>
      <c r="O15" s="18"/>
      <c r="P15" s="18"/>
      <c r="Q15" s="18"/>
    </row>
    <row r="16" spans="3:17" x14ac:dyDescent="0.25">
      <c r="C16" s="19"/>
      <c r="D16" s="19"/>
      <c r="E16" s="20"/>
      <c r="F16" s="21"/>
      <c r="G16" s="22"/>
      <c r="H16" s="22"/>
      <c r="I16" s="22"/>
      <c r="J16" s="22"/>
      <c r="K16" s="22"/>
      <c r="L16" s="22"/>
      <c r="M16" s="22"/>
      <c r="N16" s="22"/>
      <c r="O16" s="22"/>
      <c r="P16" s="22"/>
      <c r="Q16" s="22"/>
    </row>
    <row r="17" spans="3:17" x14ac:dyDescent="0.25">
      <c r="C17" s="23"/>
      <c r="D17" s="23"/>
      <c r="E17" s="23"/>
      <c r="F17" s="24"/>
      <c r="G17" s="25"/>
      <c r="H17" s="25"/>
      <c r="I17" s="25"/>
      <c r="J17" s="25"/>
      <c r="K17" s="25"/>
      <c r="L17" s="25"/>
      <c r="M17" s="26"/>
      <c r="N17" s="26"/>
      <c r="O17" s="26"/>
      <c r="P17" s="26"/>
      <c r="Q17" s="26"/>
    </row>
    <row r="18" spans="3:17" x14ac:dyDescent="0.25">
      <c r="C18" s="23"/>
      <c r="D18" s="23"/>
      <c r="E18" s="23"/>
      <c r="F18" s="24"/>
      <c r="G18" s="25"/>
      <c r="H18" s="27"/>
      <c r="I18" s="25"/>
      <c r="J18" s="25"/>
      <c r="K18" s="25"/>
      <c r="L18" s="25"/>
      <c r="M18" s="25"/>
      <c r="N18" s="25"/>
      <c r="O18" s="25"/>
      <c r="P18" s="28"/>
      <c r="Q18" s="27"/>
    </row>
    <row r="19" spans="3:17" x14ac:dyDescent="0.25">
      <c r="C19" s="23"/>
      <c r="D19" s="23"/>
      <c r="E19" s="23"/>
      <c r="F19" s="24"/>
      <c r="G19" s="25"/>
      <c r="H19" s="25"/>
      <c r="I19" s="25"/>
      <c r="J19" s="25"/>
      <c r="K19" s="25"/>
      <c r="L19" s="25"/>
      <c r="M19" s="25"/>
      <c r="N19" s="25"/>
      <c r="O19" s="25"/>
      <c r="P19" s="25"/>
      <c r="Q19" s="25"/>
    </row>
    <row r="20" spans="3:17" x14ac:dyDescent="0.25">
      <c r="C20" s="23"/>
      <c r="D20" s="23"/>
      <c r="E20" s="23"/>
      <c r="F20" s="24"/>
      <c r="G20" s="25"/>
      <c r="H20" s="27"/>
      <c r="I20" s="25"/>
      <c r="J20" s="25"/>
      <c r="K20" s="25"/>
      <c r="L20" s="25"/>
      <c r="M20" s="25"/>
      <c r="N20" s="28"/>
      <c r="O20" s="28"/>
      <c r="P20" s="25"/>
      <c r="Q20" s="27"/>
    </row>
    <row r="22" spans="3:17" x14ac:dyDescent="0.25">
      <c r="G22" s="4"/>
      <c r="H22" s="4"/>
      <c r="I22" s="4"/>
      <c r="J22" s="4"/>
      <c r="K22" s="4"/>
      <c r="L22" s="4"/>
      <c r="M22" s="4"/>
      <c r="N22" s="4"/>
      <c r="O22" s="4"/>
      <c r="P22" s="4"/>
      <c r="Q22" s="4"/>
    </row>
    <row r="23" spans="3:17" ht="18" x14ac:dyDescent="0.25">
      <c r="C23" s="12"/>
      <c r="D23" s="8"/>
      <c r="E23" s="9"/>
      <c r="F23" s="10"/>
      <c r="G23" s="11"/>
      <c r="H23" s="11"/>
    </row>
    <row r="26" spans="3:17" x14ac:dyDescent="0.25">
      <c r="D26" s="6"/>
      <c r="E26" s="6"/>
      <c r="F26" s="6"/>
      <c r="G26" s="6"/>
      <c r="H26" s="6"/>
      <c r="I26" s="6"/>
      <c r="J26" s="6"/>
      <c r="K26" s="6"/>
      <c r="L26" s="6"/>
      <c r="M26" s="6"/>
      <c r="N26" s="6"/>
    </row>
    <row r="27" spans="3:17" x14ac:dyDescent="0.25">
      <c r="C27" s="17"/>
      <c r="D27" s="4"/>
      <c r="E27" s="4"/>
      <c r="F27" s="4"/>
      <c r="G27" s="4"/>
      <c r="H27" s="4"/>
      <c r="I27" s="4"/>
      <c r="J27" s="4"/>
      <c r="K27" s="4"/>
      <c r="L27" s="4"/>
      <c r="M27" s="4"/>
      <c r="N27" s="4"/>
    </row>
    <row r="28" spans="3:17" x14ac:dyDescent="0.25">
      <c r="C28" s="17"/>
      <c r="D28" s="4"/>
      <c r="E28" s="4"/>
      <c r="F28" s="4"/>
      <c r="G28" s="4"/>
      <c r="H28" s="4"/>
      <c r="I28" s="4"/>
      <c r="J28" s="4"/>
      <c r="K28" s="4"/>
      <c r="L28" s="4"/>
      <c r="M28" s="4"/>
      <c r="N28" s="4"/>
    </row>
    <row r="29" spans="3:17" x14ac:dyDescent="0.25">
      <c r="C29" s="17"/>
      <c r="D29" s="4"/>
      <c r="E29" s="4"/>
      <c r="F29" s="4"/>
      <c r="G29" s="4"/>
      <c r="H29" s="4"/>
      <c r="I29" s="4"/>
      <c r="J29" s="4"/>
      <c r="K29" s="4"/>
      <c r="L29" s="4"/>
      <c r="M29" s="4"/>
      <c r="N29" s="4"/>
    </row>
    <row r="30" spans="3:17" x14ac:dyDescent="0.25">
      <c r="C30" s="17"/>
      <c r="D30" s="4"/>
      <c r="E30" s="4"/>
      <c r="F30" s="4"/>
      <c r="G30" s="4"/>
      <c r="H30" s="4"/>
      <c r="I30" s="4"/>
      <c r="J30" s="4"/>
      <c r="K30" s="4"/>
      <c r="L30" s="4"/>
      <c r="M30" s="4"/>
      <c r="N30" s="4"/>
    </row>
    <row r="31" spans="3:17" x14ac:dyDescent="0.25">
      <c r="C31" s="17"/>
      <c r="D31" s="4"/>
      <c r="E31" s="4"/>
      <c r="F31" s="4"/>
      <c r="G31" s="4"/>
      <c r="H31" s="4"/>
      <c r="I31" s="4"/>
      <c r="J31" s="4"/>
      <c r="K31" s="4"/>
      <c r="L31" s="4"/>
      <c r="M31" s="4"/>
      <c r="N31" s="4"/>
    </row>
    <row r="32" spans="3:17" x14ac:dyDescent="0.25">
      <c r="C32" s="17"/>
      <c r="D32" s="4"/>
      <c r="E32" s="4"/>
      <c r="F32" s="4"/>
      <c r="G32" s="4"/>
      <c r="H32" s="4"/>
      <c r="I32" s="4"/>
      <c r="J32" s="4"/>
      <c r="K32" s="4"/>
      <c r="L32" s="4"/>
      <c r="M32" s="4"/>
      <c r="N32" s="4"/>
    </row>
    <row r="33" spans="3:14" x14ac:dyDescent="0.25">
      <c r="C33" s="17"/>
      <c r="D33" s="4"/>
      <c r="E33" s="4"/>
      <c r="F33" s="4"/>
      <c r="G33" s="4"/>
      <c r="H33" s="4"/>
      <c r="I33" s="4"/>
      <c r="J33" s="4"/>
      <c r="K33" s="4"/>
      <c r="L33" s="4"/>
      <c r="M33" s="4"/>
      <c r="N33" s="4"/>
    </row>
    <row r="34" spans="3:14" x14ac:dyDescent="0.25">
      <c r="C34" s="17"/>
      <c r="D34" s="4"/>
      <c r="E34" s="4"/>
      <c r="F34" s="4"/>
      <c r="G34" s="4"/>
      <c r="H34" s="4"/>
      <c r="I34" s="4"/>
      <c r="J34" s="4"/>
      <c r="K34" s="4"/>
      <c r="L34" s="4"/>
      <c r="M34" s="4"/>
      <c r="N34" s="4"/>
    </row>
    <row r="35" spans="3:14" x14ac:dyDescent="0.25">
      <c r="C35" s="17"/>
      <c r="D35" s="4"/>
      <c r="E35" s="4"/>
      <c r="F35" s="4"/>
      <c r="G35" s="4"/>
      <c r="H35" s="4"/>
      <c r="I35" s="4"/>
      <c r="J35" s="4"/>
      <c r="K35" s="4"/>
      <c r="L35" s="4"/>
      <c r="M35" s="4"/>
      <c r="N35" s="4"/>
    </row>
  </sheetData>
  <sheetProtection algorithmName="SHA-512" hashValue="vWrLny5DGCY9wEOPU/+xuE9f3jr4CKslRT6O7F/WS1G2P3qfQP9uODs9vKu8hp4pABTBxAjP+WHWs/KBkB3Ljg==" saltValue="t/BHjnm6wrA4PhEHENJk4A==" spinCount="100000" sheet="1" objects="1" scenarios="1"/>
  <pageMargins left="0.7" right="0.7" top="0.75" bottom="0.75" header="0.3" footer="0.3"/>
  <pageSetup paperSize="9" orientation="portrait" verticalDpi="0" r:id="rId1"/>
  <headerFooter>
    <oddFooter>&amp;C_x000D_&amp;1#&amp;"Calibri"&amp;10&amp;K000000 HIGHLY CONFIDENTIAL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2:K36"/>
  <sheetViews>
    <sheetView showGridLines="0" zoomScale="80" zoomScaleNormal="80" workbookViewId="0">
      <selection activeCell="M92" sqref="M92"/>
    </sheetView>
  </sheetViews>
  <sheetFormatPr defaultRowHeight="15" x14ac:dyDescent="0.25"/>
  <cols>
    <col min="2" max="2" width="22.85546875" customWidth="1"/>
    <col min="3" max="3" width="11.140625" hidden="1" customWidth="1"/>
    <col min="4" max="10" width="0" hidden="1" customWidth="1"/>
    <col min="257" max="257" width="22.85546875" customWidth="1"/>
    <col min="258" max="258" width="11.140625" customWidth="1"/>
    <col min="513" max="513" width="22.85546875" customWidth="1"/>
    <col min="514" max="514" width="11.140625" customWidth="1"/>
    <col min="769" max="769" width="22.85546875" customWidth="1"/>
    <col min="770" max="770" width="11.140625" customWidth="1"/>
    <col min="1025" max="1025" width="22.85546875" customWidth="1"/>
    <col min="1026" max="1026" width="11.140625" customWidth="1"/>
    <col min="1281" max="1281" width="22.85546875" customWidth="1"/>
    <col min="1282" max="1282" width="11.140625" customWidth="1"/>
    <col min="1537" max="1537" width="22.85546875" customWidth="1"/>
    <col min="1538" max="1538" width="11.140625" customWidth="1"/>
    <col min="1793" max="1793" width="22.85546875" customWidth="1"/>
    <col min="1794" max="1794" width="11.140625" customWidth="1"/>
    <col min="2049" max="2049" width="22.85546875" customWidth="1"/>
    <col min="2050" max="2050" width="11.140625" customWidth="1"/>
    <col min="2305" max="2305" width="22.85546875" customWidth="1"/>
    <col min="2306" max="2306" width="11.140625" customWidth="1"/>
    <col min="2561" max="2561" width="22.85546875" customWidth="1"/>
    <col min="2562" max="2562" width="11.140625" customWidth="1"/>
    <col min="2817" max="2817" width="22.85546875" customWidth="1"/>
    <col min="2818" max="2818" width="11.140625" customWidth="1"/>
    <col min="3073" max="3073" width="22.85546875" customWidth="1"/>
    <col min="3074" max="3074" width="11.140625" customWidth="1"/>
    <col min="3329" max="3329" width="22.85546875" customWidth="1"/>
    <col min="3330" max="3330" width="11.140625" customWidth="1"/>
    <col min="3585" max="3585" width="22.85546875" customWidth="1"/>
    <col min="3586" max="3586" width="11.140625" customWidth="1"/>
    <col min="3841" max="3841" width="22.85546875" customWidth="1"/>
    <col min="3842" max="3842" width="11.140625" customWidth="1"/>
    <col min="4097" max="4097" width="22.85546875" customWidth="1"/>
    <col min="4098" max="4098" width="11.140625" customWidth="1"/>
    <col min="4353" max="4353" width="22.85546875" customWidth="1"/>
    <col min="4354" max="4354" width="11.140625" customWidth="1"/>
    <col min="4609" max="4609" width="22.85546875" customWidth="1"/>
    <col min="4610" max="4610" width="11.140625" customWidth="1"/>
    <col min="4865" max="4865" width="22.85546875" customWidth="1"/>
    <col min="4866" max="4866" width="11.140625" customWidth="1"/>
    <col min="5121" max="5121" width="22.85546875" customWidth="1"/>
    <col min="5122" max="5122" width="11.140625" customWidth="1"/>
    <col min="5377" max="5377" width="22.85546875" customWidth="1"/>
    <col min="5378" max="5378" width="11.140625" customWidth="1"/>
    <col min="5633" max="5633" width="22.85546875" customWidth="1"/>
    <col min="5634" max="5634" width="11.140625" customWidth="1"/>
    <col min="5889" max="5889" width="22.85546875" customWidth="1"/>
    <col min="5890" max="5890" width="11.140625" customWidth="1"/>
    <col min="6145" max="6145" width="22.85546875" customWidth="1"/>
    <col min="6146" max="6146" width="11.140625" customWidth="1"/>
    <col min="6401" max="6401" width="22.85546875" customWidth="1"/>
    <col min="6402" max="6402" width="11.140625" customWidth="1"/>
    <col min="6657" max="6657" width="22.85546875" customWidth="1"/>
    <col min="6658" max="6658" width="11.140625" customWidth="1"/>
    <col min="6913" max="6913" width="22.85546875" customWidth="1"/>
    <col min="6914" max="6914" width="11.140625" customWidth="1"/>
    <col min="7169" max="7169" width="22.85546875" customWidth="1"/>
    <col min="7170" max="7170" width="11.140625" customWidth="1"/>
    <col min="7425" max="7425" width="22.85546875" customWidth="1"/>
    <col min="7426" max="7426" width="11.140625" customWidth="1"/>
    <col min="7681" max="7681" width="22.85546875" customWidth="1"/>
    <col min="7682" max="7682" width="11.140625" customWidth="1"/>
    <col min="7937" max="7937" width="22.85546875" customWidth="1"/>
    <col min="7938" max="7938" width="11.140625" customWidth="1"/>
    <col min="8193" max="8193" width="22.85546875" customWidth="1"/>
    <col min="8194" max="8194" width="11.140625" customWidth="1"/>
    <col min="8449" max="8449" width="22.85546875" customWidth="1"/>
    <col min="8450" max="8450" width="11.140625" customWidth="1"/>
    <col min="8705" max="8705" width="22.85546875" customWidth="1"/>
    <col min="8706" max="8706" width="11.140625" customWidth="1"/>
    <col min="8961" max="8961" width="22.85546875" customWidth="1"/>
    <col min="8962" max="8962" width="11.140625" customWidth="1"/>
    <col min="9217" max="9217" width="22.85546875" customWidth="1"/>
    <col min="9218" max="9218" width="11.140625" customWidth="1"/>
    <col min="9473" max="9473" width="22.85546875" customWidth="1"/>
    <col min="9474" max="9474" width="11.140625" customWidth="1"/>
    <col min="9729" max="9729" width="22.85546875" customWidth="1"/>
    <col min="9730" max="9730" width="11.140625" customWidth="1"/>
    <col min="9985" max="9985" width="22.85546875" customWidth="1"/>
    <col min="9986" max="9986" width="11.140625" customWidth="1"/>
    <col min="10241" max="10241" width="22.85546875" customWidth="1"/>
    <col min="10242" max="10242" width="11.140625" customWidth="1"/>
    <col min="10497" max="10497" width="22.85546875" customWidth="1"/>
    <col min="10498" max="10498" width="11.140625" customWidth="1"/>
    <col min="10753" max="10753" width="22.85546875" customWidth="1"/>
    <col min="10754" max="10754" width="11.140625" customWidth="1"/>
    <col min="11009" max="11009" width="22.85546875" customWidth="1"/>
    <col min="11010" max="11010" width="11.140625" customWidth="1"/>
    <col min="11265" max="11265" width="22.85546875" customWidth="1"/>
    <col min="11266" max="11266" width="11.140625" customWidth="1"/>
    <col min="11521" max="11521" width="22.85546875" customWidth="1"/>
    <col min="11522" max="11522" width="11.140625" customWidth="1"/>
    <col min="11777" max="11777" width="22.85546875" customWidth="1"/>
    <col min="11778" max="11778" width="11.140625" customWidth="1"/>
    <col min="12033" max="12033" width="22.85546875" customWidth="1"/>
    <col min="12034" max="12034" width="11.140625" customWidth="1"/>
    <col min="12289" max="12289" width="22.85546875" customWidth="1"/>
    <col min="12290" max="12290" width="11.140625" customWidth="1"/>
    <col min="12545" max="12545" width="22.85546875" customWidth="1"/>
    <col min="12546" max="12546" width="11.140625" customWidth="1"/>
    <col min="12801" max="12801" width="22.85546875" customWidth="1"/>
    <col min="12802" max="12802" width="11.140625" customWidth="1"/>
    <col min="13057" max="13057" width="22.85546875" customWidth="1"/>
    <col min="13058" max="13058" width="11.140625" customWidth="1"/>
    <col min="13313" max="13313" width="22.85546875" customWidth="1"/>
    <col min="13314" max="13314" width="11.140625" customWidth="1"/>
    <col min="13569" max="13569" width="22.85546875" customWidth="1"/>
    <col min="13570" max="13570" width="11.140625" customWidth="1"/>
    <col min="13825" max="13825" width="22.85546875" customWidth="1"/>
    <col min="13826" max="13826" width="11.140625" customWidth="1"/>
    <col min="14081" max="14081" width="22.85546875" customWidth="1"/>
    <col min="14082" max="14082" width="11.140625" customWidth="1"/>
    <col min="14337" max="14337" width="22.85546875" customWidth="1"/>
    <col min="14338" max="14338" width="11.140625" customWidth="1"/>
    <col min="14593" max="14593" width="22.85546875" customWidth="1"/>
    <col min="14594" max="14594" width="11.140625" customWidth="1"/>
    <col min="14849" max="14849" width="22.85546875" customWidth="1"/>
    <col min="14850" max="14850" width="11.140625" customWidth="1"/>
    <col min="15105" max="15105" width="22.85546875" customWidth="1"/>
    <col min="15106" max="15106" width="11.140625" customWidth="1"/>
    <col min="15361" max="15361" width="22.85546875" customWidth="1"/>
    <col min="15362" max="15362" width="11.140625" customWidth="1"/>
    <col min="15617" max="15617" width="22.85546875" customWidth="1"/>
    <col min="15618" max="15618" width="11.140625" customWidth="1"/>
    <col min="15873" max="15873" width="22.85546875" customWidth="1"/>
    <col min="15874" max="15874" width="11.140625" customWidth="1"/>
    <col min="16129" max="16129" width="22.85546875" customWidth="1"/>
    <col min="16130" max="16130" width="11.140625" customWidth="1"/>
  </cols>
  <sheetData>
    <row r="2" spans="1:11" x14ac:dyDescent="0.25">
      <c r="B2" s="33" t="s">
        <v>204</v>
      </c>
    </row>
    <row r="3" spans="1:11" x14ac:dyDescent="0.25">
      <c r="A3" t="s">
        <v>24</v>
      </c>
      <c r="B3" s="13" t="s">
        <v>25</v>
      </c>
      <c r="C3" s="13"/>
      <c r="D3" s="13"/>
      <c r="E3" s="13"/>
      <c r="F3" s="13"/>
      <c r="G3" s="13"/>
      <c r="H3" s="13"/>
      <c r="I3" s="13"/>
      <c r="J3" s="13"/>
      <c r="K3" s="13" t="s">
        <v>26</v>
      </c>
    </row>
    <row r="4" spans="1:11" x14ac:dyDescent="0.25">
      <c r="B4" s="13" t="s">
        <v>14</v>
      </c>
      <c r="C4" s="14"/>
      <c r="D4" s="14"/>
      <c r="E4" s="14"/>
      <c r="F4" s="14"/>
      <c r="G4" s="14"/>
      <c r="H4" s="14"/>
      <c r="I4" s="14"/>
      <c r="J4" s="14"/>
      <c r="K4" s="14">
        <v>2314.7399999999998</v>
      </c>
    </row>
    <row r="5" spans="1:11" x14ac:dyDescent="0.25">
      <c r="B5" s="13" t="s">
        <v>21</v>
      </c>
      <c r="C5" s="14"/>
      <c r="D5" s="14"/>
      <c r="E5" s="14"/>
      <c r="F5" s="14"/>
      <c r="G5" s="14"/>
      <c r="H5" s="14"/>
      <c r="I5" s="14"/>
      <c r="J5" s="14"/>
      <c r="K5" s="14">
        <v>2298.98</v>
      </c>
    </row>
    <row r="6" spans="1:11" x14ac:dyDescent="0.25">
      <c r="B6" s="13" t="s">
        <v>17</v>
      </c>
      <c r="C6" s="14"/>
      <c r="D6" s="14"/>
      <c r="E6" s="14"/>
      <c r="F6" s="14"/>
      <c r="G6" s="14"/>
      <c r="H6" s="14"/>
      <c r="I6" s="14"/>
      <c r="J6" s="14"/>
      <c r="K6" s="14">
        <v>2254.79</v>
      </c>
    </row>
    <row r="7" spans="1:11" x14ac:dyDescent="0.25">
      <c r="B7" s="13" t="s">
        <v>20</v>
      </c>
      <c r="C7" s="14"/>
      <c r="D7" s="14"/>
      <c r="E7" s="14"/>
      <c r="F7" s="14"/>
      <c r="G7" s="14"/>
      <c r="H7" s="14"/>
      <c r="I7" s="14"/>
      <c r="J7" s="14"/>
      <c r="K7" s="14">
        <v>2246.69</v>
      </c>
    </row>
    <row r="8" spans="1:11" x14ac:dyDescent="0.25">
      <c r="B8" s="13" t="s">
        <v>15</v>
      </c>
      <c r="C8" s="14"/>
      <c r="D8" s="14"/>
      <c r="E8" s="14"/>
      <c r="F8" s="14"/>
      <c r="G8" s="14"/>
      <c r="H8" s="14"/>
      <c r="I8" s="14"/>
      <c r="J8" s="14"/>
      <c r="K8" s="14">
        <v>2239.2600000000002</v>
      </c>
    </row>
    <row r="9" spans="1:11" x14ac:dyDescent="0.25">
      <c r="B9" s="13" t="s">
        <v>19</v>
      </c>
      <c r="C9" s="14"/>
      <c r="D9" s="14"/>
      <c r="E9" s="14"/>
      <c r="F9" s="14"/>
      <c r="G9" s="14"/>
      <c r="H9" s="14"/>
      <c r="I9" s="14"/>
      <c r="J9" s="14"/>
      <c r="K9" s="14">
        <v>2183.58</v>
      </c>
    </row>
    <row r="10" spans="1:11" x14ac:dyDescent="0.25">
      <c r="B10" s="13" t="s">
        <v>16</v>
      </c>
      <c r="C10" s="14"/>
      <c r="D10" s="14"/>
      <c r="E10" s="14"/>
      <c r="F10" s="14"/>
      <c r="G10" s="14"/>
      <c r="H10" s="14"/>
      <c r="I10" s="14"/>
      <c r="J10" s="14"/>
      <c r="K10" s="14">
        <v>2163</v>
      </c>
    </row>
    <row r="11" spans="1:11" x14ac:dyDescent="0.25">
      <c r="B11" s="13" t="s">
        <v>18</v>
      </c>
      <c r="C11" s="14"/>
      <c r="D11" s="14"/>
      <c r="E11" s="14"/>
      <c r="F11" s="14"/>
      <c r="G11" s="14"/>
      <c r="H11" s="14"/>
      <c r="I11" s="14"/>
      <c r="J11" s="14"/>
      <c r="K11" s="14">
        <v>2144.33</v>
      </c>
    </row>
    <row r="12" spans="1:11" x14ac:dyDescent="0.25">
      <c r="B12" s="13" t="s">
        <v>27</v>
      </c>
      <c r="C12" s="14"/>
      <c r="D12" s="14"/>
      <c r="E12" s="14"/>
      <c r="F12" s="14"/>
      <c r="G12" s="14"/>
      <c r="H12" s="14"/>
      <c r="I12" s="14"/>
      <c r="J12" s="14"/>
      <c r="K12" s="14">
        <v>1894.41</v>
      </c>
    </row>
    <row r="13" spans="1:11" x14ac:dyDescent="0.25">
      <c r="B13" s="13" t="s">
        <v>22</v>
      </c>
      <c r="C13" s="14"/>
      <c r="D13" s="14"/>
      <c r="E13" s="14"/>
      <c r="F13" s="14"/>
      <c r="G13" s="14"/>
      <c r="H13" s="14"/>
      <c r="I13" s="14"/>
      <c r="J13" s="14"/>
      <c r="K13" s="14">
        <v>1997.55</v>
      </c>
    </row>
    <row r="14" spans="1:11" x14ac:dyDescent="0.25">
      <c r="B14" s="13" t="s">
        <v>251</v>
      </c>
      <c r="C14" s="14"/>
      <c r="D14" s="14"/>
      <c r="E14" s="14"/>
      <c r="F14" s="14"/>
      <c r="G14" s="14"/>
      <c r="H14" s="14"/>
      <c r="I14" s="14"/>
      <c r="J14" s="14"/>
      <c r="K14" s="14">
        <v>1421</v>
      </c>
    </row>
    <row r="15" spans="1:11" x14ac:dyDescent="0.25">
      <c r="F15" s="15"/>
    </row>
    <row r="16" spans="1:11" x14ac:dyDescent="0.25">
      <c r="A16" t="s">
        <v>205</v>
      </c>
      <c r="B16" s="13" t="s">
        <v>25</v>
      </c>
      <c r="C16" s="13"/>
      <c r="D16" s="13"/>
      <c r="E16" s="13"/>
      <c r="F16" s="13"/>
      <c r="G16" s="13"/>
      <c r="H16" s="13"/>
      <c r="I16" s="13"/>
      <c r="J16" s="13"/>
      <c r="K16" s="13" t="s">
        <v>26</v>
      </c>
    </row>
    <row r="17" spans="2:11" x14ac:dyDescent="0.25">
      <c r="B17" s="13" t="s">
        <v>14</v>
      </c>
      <c r="C17" s="15"/>
      <c r="D17" s="15"/>
      <c r="E17" s="15"/>
      <c r="F17" s="15"/>
      <c r="G17" s="15"/>
      <c r="H17" s="15"/>
      <c r="I17" s="15"/>
      <c r="J17" s="15"/>
      <c r="K17" s="15">
        <f>K4/12</f>
        <v>192.89499999999998</v>
      </c>
    </row>
    <row r="18" spans="2:11" x14ac:dyDescent="0.25">
      <c r="B18" s="13" t="s">
        <v>21</v>
      </c>
      <c r="C18" s="15"/>
      <c r="D18" s="15"/>
      <c r="E18" s="15"/>
      <c r="F18" s="15"/>
      <c r="G18" s="15"/>
      <c r="H18" s="15"/>
      <c r="I18" s="15"/>
      <c r="J18" s="15"/>
      <c r="K18" s="15">
        <f t="shared" ref="K18:K25" si="0">K5/12</f>
        <v>191.58166666666668</v>
      </c>
    </row>
    <row r="19" spans="2:11" x14ac:dyDescent="0.25">
      <c r="B19" s="13" t="s">
        <v>17</v>
      </c>
      <c r="C19" s="15"/>
      <c r="D19" s="15"/>
      <c r="E19" s="15"/>
      <c r="F19" s="15"/>
      <c r="G19" s="15"/>
      <c r="H19" s="15"/>
      <c r="I19" s="15"/>
      <c r="J19" s="15"/>
      <c r="K19" s="15">
        <f t="shared" si="0"/>
        <v>187.89916666666667</v>
      </c>
    </row>
    <row r="20" spans="2:11" x14ac:dyDescent="0.25">
      <c r="B20" s="13" t="s">
        <v>20</v>
      </c>
      <c r="C20" s="15"/>
      <c r="D20" s="15"/>
      <c r="E20" s="15"/>
      <c r="F20" s="15"/>
      <c r="G20" s="15"/>
      <c r="H20" s="15"/>
      <c r="I20" s="15"/>
      <c r="J20" s="15"/>
      <c r="K20" s="15">
        <f t="shared" si="0"/>
        <v>187.22416666666666</v>
      </c>
    </row>
    <row r="21" spans="2:11" x14ac:dyDescent="0.25">
      <c r="B21" s="13" t="s">
        <v>15</v>
      </c>
      <c r="C21" s="15"/>
      <c r="D21" s="15"/>
      <c r="E21" s="15"/>
      <c r="F21" s="15"/>
      <c r="G21" s="15"/>
      <c r="H21" s="15"/>
      <c r="I21" s="15"/>
      <c r="J21" s="15"/>
      <c r="K21" s="15">
        <f t="shared" si="0"/>
        <v>186.60500000000002</v>
      </c>
    </row>
    <row r="22" spans="2:11" x14ac:dyDescent="0.25">
      <c r="B22" s="13" t="s">
        <v>19</v>
      </c>
      <c r="C22" s="15"/>
      <c r="D22" s="15"/>
      <c r="E22" s="15"/>
      <c r="F22" s="15"/>
      <c r="G22" s="15"/>
      <c r="H22" s="15"/>
      <c r="I22" s="15"/>
      <c r="J22" s="15"/>
      <c r="K22" s="15">
        <f>K9/12</f>
        <v>181.965</v>
      </c>
    </row>
    <row r="23" spans="2:11" x14ac:dyDescent="0.25">
      <c r="B23" s="13" t="s">
        <v>16</v>
      </c>
      <c r="C23" s="15"/>
      <c r="D23" s="15"/>
      <c r="E23" s="15"/>
      <c r="F23" s="15"/>
      <c r="G23" s="15"/>
      <c r="H23" s="15"/>
      <c r="I23" s="15"/>
      <c r="J23" s="15"/>
      <c r="K23" s="15">
        <f t="shared" si="0"/>
        <v>180.25</v>
      </c>
    </row>
    <row r="24" spans="2:11" x14ac:dyDescent="0.25">
      <c r="B24" s="13" t="s">
        <v>18</v>
      </c>
      <c r="C24" s="15"/>
      <c r="D24" s="15"/>
      <c r="E24" s="15"/>
      <c r="F24" s="15"/>
      <c r="G24" s="15"/>
      <c r="H24" s="15"/>
      <c r="I24" s="15"/>
      <c r="J24" s="15"/>
      <c r="K24" s="15">
        <f t="shared" si="0"/>
        <v>178.69416666666666</v>
      </c>
    </row>
    <row r="25" spans="2:11" x14ac:dyDescent="0.25">
      <c r="B25" s="13" t="s">
        <v>27</v>
      </c>
      <c r="C25" s="15"/>
      <c r="D25" s="15"/>
      <c r="E25" s="15"/>
      <c r="F25" s="15"/>
      <c r="G25" s="15"/>
      <c r="H25" s="15"/>
      <c r="I25" s="15"/>
      <c r="J25" s="15"/>
      <c r="K25" s="15">
        <f t="shared" si="0"/>
        <v>157.86750000000001</v>
      </c>
    </row>
    <row r="26" spans="2:11" x14ac:dyDescent="0.25">
      <c r="B26" s="13" t="s">
        <v>22</v>
      </c>
      <c r="C26" s="4"/>
      <c r="D26" s="4"/>
      <c r="E26" s="4"/>
      <c r="F26" s="4"/>
      <c r="G26" s="4"/>
      <c r="H26" s="4"/>
      <c r="I26" s="4"/>
      <c r="J26" s="4"/>
      <c r="K26" s="15">
        <f>K13/12</f>
        <v>166.46250000000001</v>
      </c>
    </row>
    <row r="27" spans="2:11" x14ac:dyDescent="0.25">
      <c r="B27" s="13" t="s">
        <v>251</v>
      </c>
      <c r="C27" s="4"/>
      <c r="D27" s="4"/>
      <c r="E27" s="4"/>
      <c r="F27" s="4"/>
      <c r="G27" s="4"/>
      <c r="H27" s="4"/>
      <c r="I27" s="4"/>
      <c r="J27" s="4"/>
      <c r="K27" s="15">
        <f>K14/12</f>
        <v>118.41666666666667</v>
      </c>
    </row>
    <row r="28" spans="2:11" x14ac:dyDescent="0.25">
      <c r="B28" s="13"/>
    </row>
    <row r="29" spans="2:11" x14ac:dyDescent="0.25">
      <c r="B29" s="13"/>
    </row>
    <row r="31" spans="2:11" x14ac:dyDescent="0.25">
      <c r="B31" s="16"/>
    </row>
    <row r="34" spans="3:3" x14ac:dyDescent="0.25">
      <c r="C34" s="4"/>
    </row>
    <row r="35" spans="3:3" x14ac:dyDescent="0.25">
      <c r="C35" s="4"/>
    </row>
    <row r="36" spans="3:3" x14ac:dyDescent="0.25">
      <c r="C36" s="4"/>
    </row>
  </sheetData>
  <sheetProtection algorithmName="SHA-512" hashValue="+YyTDShJIAVVPTl/tzTdvWknGbcEVkSMz430CRHd32yGmKScZLUqImi9OUoOznKkDEuyDzA7ogS6JLvlE+J7DQ==" saltValue="gE0fB6V2CgEHJQmcXzT/Qg==" spinCount="100000" sheet="1" objects="1" scenarios="1"/>
  <autoFilter ref="B16:K25" xr:uid="{00000000-0009-0000-0000-000002000000}">
    <sortState xmlns:xlrd2="http://schemas.microsoft.com/office/spreadsheetml/2017/richdata2" ref="B17:K25">
      <sortCondition ref="B16"/>
    </sortState>
  </autoFilter>
  <pageMargins left="0.7" right="0.7" top="0.75" bottom="0.75" header="0.3" footer="0.3"/>
  <pageSetup paperSize="9" orientation="portrait" verticalDpi="0" r:id="rId1"/>
  <headerFooter>
    <oddFooter>&amp;C_x000D_&amp;1#&amp;"Calibri"&amp;10&amp;K000000 HIGHLY CONFIDENTIAL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B2:J58"/>
  <sheetViews>
    <sheetView topLeftCell="A40" workbookViewId="0">
      <selection activeCell="I56" sqref="I56"/>
    </sheetView>
  </sheetViews>
  <sheetFormatPr defaultRowHeight="15" x14ac:dyDescent="0.25"/>
  <cols>
    <col min="2" max="2" width="34.85546875" customWidth="1"/>
    <col min="10" max="10" width="27.5703125" bestFit="1" customWidth="1"/>
    <col min="258" max="258" width="34.85546875" customWidth="1"/>
    <col min="514" max="514" width="34.85546875" customWidth="1"/>
    <col min="770" max="770" width="34.85546875" customWidth="1"/>
    <col min="1026" max="1026" width="34.85546875" customWidth="1"/>
    <col min="1282" max="1282" width="34.85546875" customWidth="1"/>
    <col min="1538" max="1538" width="34.85546875" customWidth="1"/>
    <col min="1794" max="1794" width="34.85546875" customWidth="1"/>
    <col min="2050" max="2050" width="34.85546875" customWidth="1"/>
    <col min="2306" max="2306" width="34.85546875" customWidth="1"/>
    <col min="2562" max="2562" width="34.85546875" customWidth="1"/>
    <col min="2818" max="2818" width="34.85546875" customWidth="1"/>
    <col min="3074" max="3074" width="34.85546875" customWidth="1"/>
    <col min="3330" max="3330" width="34.85546875" customWidth="1"/>
    <col min="3586" max="3586" width="34.85546875" customWidth="1"/>
    <col min="3842" max="3842" width="34.85546875" customWidth="1"/>
    <col min="4098" max="4098" width="34.85546875" customWidth="1"/>
    <col min="4354" max="4354" width="34.85546875" customWidth="1"/>
    <col min="4610" max="4610" width="34.85546875" customWidth="1"/>
    <col min="4866" max="4866" width="34.85546875" customWidth="1"/>
    <col min="5122" max="5122" width="34.85546875" customWidth="1"/>
    <col min="5378" max="5378" width="34.85546875" customWidth="1"/>
    <col min="5634" max="5634" width="34.85546875" customWidth="1"/>
    <col min="5890" max="5890" width="34.85546875" customWidth="1"/>
    <col min="6146" max="6146" width="34.85546875" customWidth="1"/>
    <col min="6402" max="6402" width="34.85546875" customWidth="1"/>
    <col min="6658" max="6658" width="34.85546875" customWidth="1"/>
    <col min="6914" max="6914" width="34.85546875" customWidth="1"/>
    <col min="7170" max="7170" width="34.85546875" customWidth="1"/>
    <col min="7426" max="7426" width="34.85546875" customWidth="1"/>
    <col min="7682" max="7682" width="34.85546875" customWidth="1"/>
    <col min="7938" max="7938" width="34.85546875" customWidth="1"/>
    <col min="8194" max="8194" width="34.85546875" customWidth="1"/>
    <col min="8450" max="8450" width="34.85546875" customWidth="1"/>
    <col min="8706" max="8706" width="34.85546875" customWidth="1"/>
    <col min="8962" max="8962" width="34.85546875" customWidth="1"/>
    <col min="9218" max="9218" width="34.85546875" customWidth="1"/>
    <col min="9474" max="9474" width="34.85546875" customWidth="1"/>
    <col min="9730" max="9730" width="34.85546875" customWidth="1"/>
    <col min="9986" max="9986" width="34.85546875" customWidth="1"/>
    <col min="10242" max="10242" width="34.85546875" customWidth="1"/>
    <col min="10498" max="10498" width="34.85546875" customWidth="1"/>
    <col min="10754" max="10754" width="34.85546875" customWidth="1"/>
    <col min="11010" max="11010" width="34.85546875" customWidth="1"/>
    <col min="11266" max="11266" width="34.85546875" customWidth="1"/>
    <col min="11522" max="11522" width="34.85546875" customWidth="1"/>
    <col min="11778" max="11778" width="34.85546875" customWidth="1"/>
    <col min="12034" max="12034" width="34.85546875" customWidth="1"/>
    <col min="12290" max="12290" width="34.85546875" customWidth="1"/>
    <col min="12546" max="12546" width="34.85546875" customWidth="1"/>
    <col min="12802" max="12802" width="34.85546875" customWidth="1"/>
    <col min="13058" max="13058" width="34.85546875" customWidth="1"/>
    <col min="13314" max="13314" width="34.85546875" customWidth="1"/>
    <col min="13570" max="13570" width="34.85546875" customWidth="1"/>
    <col min="13826" max="13826" width="34.85546875" customWidth="1"/>
    <col min="14082" max="14082" width="34.85546875" customWidth="1"/>
    <col min="14338" max="14338" width="34.85546875" customWidth="1"/>
    <col min="14594" max="14594" width="34.85546875" customWidth="1"/>
    <col min="14850" max="14850" width="34.85546875" customWidth="1"/>
    <col min="15106" max="15106" width="34.85546875" customWidth="1"/>
    <col min="15362" max="15362" width="34.85546875" customWidth="1"/>
    <col min="15618" max="15618" width="34.85546875" customWidth="1"/>
    <col min="15874" max="15874" width="34.85546875" customWidth="1"/>
    <col min="16130" max="16130" width="34.85546875" customWidth="1"/>
  </cols>
  <sheetData>
    <row r="2" spans="2:10" x14ac:dyDescent="0.25">
      <c r="J2" t="s">
        <v>184</v>
      </c>
    </row>
    <row r="3" spans="2:10" x14ac:dyDescent="0.25">
      <c r="B3" t="s">
        <v>29</v>
      </c>
      <c r="J3" t="s">
        <v>185</v>
      </c>
    </row>
    <row r="4" spans="2:10" x14ac:dyDescent="0.25">
      <c r="B4" t="s">
        <v>30</v>
      </c>
      <c r="J4" t="s">
        <v>186</v>
      </c>
    </row>
    <row r="5" spans="2:10" x14ac:dyDescent="0.25">
      <c r="J5" t="s">
        <v>187</v>
      </c>
    </row>
    <row r="6" spans="2:10" x14ac:dyDescent="0.25">
      <c r="J6" t="s">
        <v>188</v>
      </c>
    </row>
    <row r="7" spans="2:10" x14ac:dyDescent="0.25">
      <c r="J7" t="s">
        <v>189</v>
      </c>
    </row>
    <row r="8" spans="2:10" x14ac:dyDescent="0.25">
      <c r="B8" t="s">
        <v>31</v>
      </c>
      <c r="J8" t="s">
        <v>190</v>
      </c>
    </row>
    <row r="9" spans="2:10" x14ac:dyDescent="0.25">
      <c r="B9" t="s">
        <v>32</v>
      </c>
      <c r="J9" t="s">
        <v>191</v>
      </c>
    </row>
    <row r="10" spans="2:10" x14ac:dyDescent="0.25">
      <c r="J10" t="s">
        <v>192</v>
      </c>
    </row>
    <row r="11" spans="2:10" x14ac:dyDescent="0.25">
      <c r="J11" t="s">
        <v>193</v>
      </c>
    </row>
    <row r="12" spans="2:10" x14ac:dyDescent="0.25">
      <c r="J12" t="s">
        <v>194</v>
      </c>
    </row>
    <row r="13" spans="2:10" x14ac:dyDescent="0.25">
      <c r="J13" t="s">
        <v>195</v>
      </c>
    </row>
    <row r="14" spans="2:10" x14ac:dyDescent="0.25">
      <c r="J14" t="s">
        <v>196</v>
      </c>
    </row>
    <row r="15" spans="2:10" x14ac:dyDescent="0.25">
      <c r="B15" t="s">
        <v>33</v>
      </c>
      <c r="J15" t="s">
        <v>197</v>
      </c>
    </row>
    <row r="16" spans="2:10" x14ac:dyDescent="0.25">
      <c r="B16" t="s">
        <v>34</v>
      </c>
      <c r="J16" t="s">
        <v>198</v>
      </c>
    </row>
    <row r="17" spans="2:10" x14ac:dyDescent="0.25">
      <c r="B17" t="s">
        <v>35</v>
      </c>
      <c r="J17" t="s">
        <v>199</v>
      </c>
    </row>
    <row r="20" spans="2:10" x14ac:dyDescent="0.25">
      <c r="B20" t="s">
        <v>36</v>
      </c>
    </row>
    <row r="21" spans="2:10" x14ac:dyDescent="0.25">
      <c r="B21" t="s">
        <v>37</v>
      </c>
    </row>
    <row r="25" spans="2:10" x14ac:dyDescent="0.25">
      <c r="E25" t="s">
        <v>28</v>
      </c>
    </row>
    <row r="26" spans="2:10" x14ac:dyDescent="0.25">
      <c r="E26" t="s">
        <v>38</v>
      </c>
    </row>
    <row r="35" spans="2:2" x14ac:dyDescent="0.25">
      <c r="B35" t="s">
        <v>14</v>
      </c>
    </row>
    <row r="36" spans="2:2" x14ac:dyDescent="0.25">
      <c r="B36" t="s">
        <v>15</v>
      </c>
    </row>
    <row r="37" spans="2:2" x14ac:dyDescent="0.25">
      <c r="B37" t="s">
        <v>39</v>
      </c>
    </row>
    <row r="38" spans="2:2" x14ac:dyDescent="0.25">
      <c r="B38" t="s">
        <v>19</v>
      </c>
    </row>
    <row r="39" spans="2:2" x14ac:dyDescent="0.25">
      <c r="B39" t="s">
        <v>17</v>
      </c>
    </row>
    <row r="40" spans="2:2" x14ac:dyDescent="0.25">
      <c r="B40" t="s">
        <v>18</v>
      </c>
    </row>
    <row r="41" spans="2:2" x14ac:dyDescent="0.25">
      <c r="B41" t="s">
        <v>22</v>
      </c>
    </row>
    <row r="42" spans="2:2" x14ac:dyDescent="0.25">
      <c r="B42" t="s">
        <v>6</v>
      </c>
    </row>
    <row r="43" spans="2:2" x14ac:dyDescent="0.25">
      <c r="B43" t="s">
        <v>20</v>
      </c>
    </row>
    <row r="44" spans="2:2" x14ac:dyDescent="0.25">
      <c r="B44" t="s">
        <v>21</v>
      </c>
    </row>
    <row r="49" spans="2:4" x14ac:dyDescent="0.25">
      <c r="B49" t="s">
        <v>40</v>
      </c>
      <c r="C49" t="s">
        <v>41</v>
      </c>
      <c r="D49" t="s">
        <v>57</v>
      </c>
    </row>
    <row r="50" spans="2:4" x14ac:dyDescent="0.25">
      <c r="B50" t="s">
        <v>49</v>
      </c>
      <c r="C50" s="290">
        <v>0.720031545741325</v>
      </c>
      <c r="D50" t="s">
        <v>38</v>
      </c>
    </row>
    <row r="51" spans="2:4" x14ac:dyDescent="0.25">
      <c r="B51" t="s">
        <v>50</v>
      </c>
      <c r="C51" s="290">
        <v>1.2121451104100947</v>
      </c>
      <c r="D51" t="s">
        <v>38</v>
      </c>
    </row>
    <row r="52" spans="2:4" x14ac:dyDescent="0.25">
      <c r="B52" t="s">
        <v>42</v>
      </c>
      <c r="C52" s="290">
        <v>0.79495268138801256</v>
      </c>
      <c r="D52" t="s">
        <v>28</v>
      </c>
    </row>
    <row r="53" spans="2:4" x14ac:dyDescent="0.25">
      <c r="B53" t="s">
        <v>43</v>
      </c>
      <c r="C53" s="290">
        <v>0.93848580441640383</v>
      </c>
      <c r="D53" t="s">
        <v>28</v>
      </c>
    </row>
    <row r="54" spans="2:4" x14ac:dyDescent="0.25">
      <c r="B54" t="s">
        <v>44</v>
      </c>
      <c r="C54" s="290">
        <v>1.2823343848580442</v>
      </c>
      <c r="D54" t="s">
        <v>28</v>
      </c>
    </row>
    <row r="55" spans="2:4" x14ac:dyDescent="0.25">
      <c r="B55" t="s">
        <v>45</v>
      </c>
      <c r="C55" s="290">
        <v>1.2965299684542593</v>
      </c>
      <c r="D55" t="s">
        <v>28</v>
      </c>
    </row>
    <row r="56" spans="2:4" x14ac:dyDescent="0.25">
      <c r="B56" t="s">
        <v>46</v>
      </c>
      <c r="C56" s="290">
        <v>1.3359621451104104</v>
      </c>
      <c r="D56" t="s">
        <v>28</v>
      </c>
    </row>
    <row r="57" spans="2:4" x14ac:dyDescent="0.25">
      <c r="B57" t="s">
        <v>47</v>
      </c>
      <c r="C57" s="290">
        <v>1.5002628811777077</v>
      </c>
      <c r="D57" t="s">
        <v>38</v>
      </c>
    </row>
    <row r="58" spans="2:4" x14ac:dyDescent="0.25">
      <c r="B58" t="s">
        <v>48</v>
      </c>
      <c r="C58" s="290">
        <v>1.6451104100946372</v>
      </c>
      <c r="D58" t="s">
        <v>28</v>
      </c>
    </row>
  </sheetData>
  <sheetProtection algorithmName="SHA-512" hashValue="1QGK06dPGYlNgaYjgWx1mFmCoc0mV4BBDfd6DwHWcLTKX5EHmvx1WpzD1eFBTwu1tiUnrI7w6LysBj2uZdwItQ==" saltValue="jWcG8qAN5p+OeMlkH0liqw==" spinCount="100000" sheet="1" objects="1" scenarios="1"/>
  <pageMargins left="0.7" right="0.7" top="0.75" bottom="0.75" header="0.3" footer="0.3"/>
  <pageSetup paperSize="9" orientation="portrait" verticalDpi="0" r:id="rId1"/>
  <headerFooter>
    <oddFooter>&amp;C_x000D_&amp;1#&amp;"Calibri"&amp;10&amp;K000000 HIGHLY CONFIDENTIAL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Summary Details</vt:lpstr>
      <vt:lpstr>Detailed Description</vt:lpstr>
      <vt:lpstr>Version History</vt:lpstr>
      <vt:lpstr>Enquiry BTL</vt:lpstr>
      <vt:lpstr>UW Calculator</vt:lpstr>
      <vt:lpstr>Tax Calculator</vt:lpstr>
      <vt:lpstr>BTL Calc</vt:lpstr>
      <vt:lpstr>ONS</vt:lpstr>
      <vt:lpstr>Council Tax</vt:lpstr>
      <vt:lpstr>Lists</vt:lpstr>
      <vt:lpstr>app_type</vt:lpstr>
      <vt:lpstr>Council_tax_bands</vt:lpstr>
      <vt:lpstr>Council_tax_bands_1</vt:lpstr>
      <vt:lpstr>council_tax_discount</vt:lpstr>
      <vt:lpstr>Household</vt:lpstr>
      <vt:lpstr>'BTL Calc'!Print_Area</vt:lpstr>
      <vt:lpstr>'Enquiry BTL'!Print_Area</vt:lpstr>
      <vt:lpstr>'UW Calculator'!Print_Area</vt:lpstr>
      <vt:lpstr>Region</vt:lpstr>
      <vt:lpstr>review</vt:lpstr>
      <vt:lpstr>Team_Leader_Approved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Jamie Chudasama</cp:lastModifiedBy>
  <cp:lastPrinted>2020-04-17T09:27:19Z</cp:lastPrinted>
  <dcterms:created xsi:type="dcterms:W3CDTF">2017-07-19T15:21:21Z</dcterms:created>
  <dcterms:modified xsi:type="dcterms:W3CDTF">2026-04-16T10:49:30Z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a20c619-40ef-448c-a1ff-59e568fb9742_Enabled">
    <vt:lpwstr>true</vt:lpwstr>
  </property>
  <property fmtid="{D5CDD505-2E9C-101B-9397-08002B2CF9AE}" pid="3" name="MSIP_Label_ba20c619-40ef-448c-a1ff-59e568fb9742_SetDate">
    <vt:lpwstr>2022-11-11T14:47:56Z</vt:lpwstr>
  </property>
  <property fmtid="{D5CDD505-2E9C-101B-9397-08002B2CF9AE}" pid="4" name="MSIP_Label_ba20c619-40ef-448c-a1ff-59e568fb9742_Method">
    <vt:lpwstr>Privileged</vt:lpwstr>
  </property>
  <property fmtid="{D5CDD505-2E9C-101B-9397-08002B2CF9AE}" pid="5" name="MSIP_Label_ba20c619-40ef-448c-a1ff-59e568fb9742_Name">
    <vt:lpwstr>Highly Confidential</vt:lpwstr>
  </property>
  <property fmtid="{D5CDD505-2E9C-101B-9397-08002B2CF9AE}" pid="6" name="MSIP_Label_ba20c619-40ef-448c-a1ff-59e568fb9742_SiteId">
    <vt:lpwstr>73fbd2e1-00f5-459c-93eb-4d86cc9f5b22</vt:lpwstr>
  </property>
  <property fmtid="{D5CDD505-2E9C-101B-9397-08002B2CF9AE}" pid="7" name="MSIP_Label_ba20c619-40ef-448c-a1ff-59e568fb9742_ActionId">
    <vt:lpwstr>5946c731-65b2-48e5-bffb-da3a354ce019</vt:lpwstr>
  </property>
  <property fmtid="{D5CDD505-2E9C-101B-9397-08002B2CF9AE}" pid="8" name="MSIP_Label_ba20c619-40ef-448c-a1ff-59e568fb9742_ContentBits">
    <vt:lpwstr>2</vt:lpwstr>
  </property>
</Properties>
</file>